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RENCANAAN 2021\LKJIP 2020 Kec. Klaten Selatan\Kegiatan  2019 Bu Murti\Renja 2020 revisi Kec Klaten Selatan\"/>
    </mc:Choice>
  </mc:AlternateContent>
  <xr:revisionPtr revIDLastSave="0" documentId="13_ncr:1_{585317D3-99A4-4FD9-B089-5E37302A27D8}" xr6:coauthVersionLast="46" xr6:coauthVersionMax="46" xr10:uidLastSave="{00000000-0000-0000-0000-000000000000}"/>
  <bookViews>
    <workbookView xWindow="30" yWindow="30" windowWidth="20460" windowHeight="10770" xr2:uid="{00000000-000D-0000-FFFF-FFFF00000000}"/>
  </bookViews>
  <sheets>
    <sheet name="form 5" sheetId="1" r:id="rId1"/>
    <sheet name="form 3" sheetId="4" r:id="rId2"/>
    <sheet name="form 4" sheetId="5" r:id="rId3"/>
    <sheet name="FOM 4 OPD" sheetId="6" r:id="rId4"/>
    <sheet name="form E,81" sheetId="3" r:id="rId5"/>
  </sheets>
  <calcPr calcId="191029"/>
</workbook>
</file>

<file path=xl/calcChain.xml><?xml version="1.0" encoding="utf-8"?>
<calcChain xmlns="http://schemas.openxmlformats.org/spreadsheetml/2006/main">
  <c r="K45" i="6" l="1"/>
  <c r="K41" i="6"/>
  <c r="K31" i="6"/>
  <c r="K24" i="6"/>
  <c r="K11" i="6"/>
  <c r="K52" i="6" l="1"/>
  <c r="K167" i="1"/>
  <c r="O171" i="1"/>
  <c r="K171" i="1"/>
  <c r="O167" i="1"/>
  <c r="O156" i="1"/>
  <c r="O152" i="1" s="1"/>
  <c r="K152" i="1"/>
  <c r="O147" i="1"/>
  <c r="O138" i="1" s="1"/>
  <c r="K138" i="1"/>
  <c r="O123" i="1"/>
  <c r="K123" i="1"/>
  <c r="O60" i="1"/>
  <c r="K45" i="1"/>
  <c r="O179" i="1" l="1"/>
  <c r="K179" i="1"/>
  <c r="O65" i="1"/>
  <c r="K65" i="1"/>
  <c r="O15" i="1"/>
  <c r="K15" i="1"/>
  <c r="S34" i="3" l="1"/>
  <c r="W88" i="3"/>
  <c r="W87" i="3"/>
  <c r="W86" i="3"/>
  <c r="W84" i="3"/>
  <c r="W83" i="3"/>
  <c r="W82" i="3"/>
  <c r="W81" i="3"/>
  <c r="W80" i="3"/>
  <c r="W79" i="3"/>
  <c r="W78" i="3"/>
  <c r="W77" i="3"/>
  <c r="W75" i="3"/>
  <c r="W74" i="3"/>
  <c r="W73" i="3"/>
  <c r="W71" i="3"/>
  <c r="W70" i="3"/>
  <c r="W69" i="3"/>
  <c r="W68" i="3"/>
  <c r="W67" i="3"/>
  <c r="W66" i="3"/>
  <c r="W65" i="3"/>
  <c r="W64" i="3"/>
  <c r="W62" i="3"/>
  <c r="W61" i="3"/>
  <c r="W59" i="3"/>
  <c r="W57" i="3"/>
  <c r="W56" i="3"/>
  <c r="W54" i="3"/>
  <c r="W52" i="3"/>
  <c r="W50" i="3"/>
  <c r="W48" i="3"/>
  <c r="W46" i="3"/>
  <c r="W44" i="3"/>
  <c r="W42" i="3"/>
  <c r="W40" i="3"/>
  <c r="W39" i="3"/>
  <c r="W38" i="3"/>
  <c r="W37" i="3"/>
  <c r="W36" i="3"/>
  <c r="W35" i="3"/>
  <c r="W34" i="3"/>
  <c r="W33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U88" i="3"/>
  <c r="U87" i="3"/>
  <c r="U86" i="3"/>
  <c r="U84" i="3"/>
  <c r="U83" i="3"/>
  <c r="U82" i="3"/>
  <c r="U81" i="3"/>
  <c r="U80" i="3"/>
  <c r="U79" i="3"/>
  <c r="U78" i="3"/>
  <c r="U77" i="3"/>
  <c r="U75" i="3"/>
  <c r="U74" i="3"/>
  <c r="U73" i="3"/>
  <c r="U71" i="3"/>
  <c r="U70" i="3"/>
  <c r="U69" i="3"/>
  <c r="U68" i="3"/>
  <c r="U67" i="3"/>
  <c r="U66" i="3"/>
  <c r="U65" i="3"/>
  <c r="U64" i="3"/>
  <c r="U62" i="3"/>
  <c r="U61" i="3"/>
  <c r="U59" i="3"/>
  <c r="U57" i="3"/>
  <c r="U56" i="3"/>
  <c r="U54" i="3"/>
  <c r="U52" i="3"/>
  <c r="U50" i="3"/>
  <c r="U48" i="3"/>
  <c r="U46" i="3"/>
  <c r="U44" i="3"/>
  <c r="U42" i="3"/>
  <c r="U40" i="3"/>
  <c r="U39" i="3"/>
  <c r="U38" i="3"/>
  <c r="U37" i="3"/>
  <c r="U36" i="3"/>
  <c r="U35" i="3"/>
  <c r="U34" i="3"/>
  <c r="U33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G41" i="3"/>
  <c r="I35" i="5"/>
  <c r="I34" i="5"/>
  <c r="I33" i="5"/>
  <c r="I32" i="5"/>
  <c r="I31" i="5"/>
  <c r="I30" i="5"/>
  <c r="I29" i="5"/>
  <c r="I25" i="5"/>
  <c r="I24" i="5"/>
  <c r="I23" i="5"/>
  <c r="I22" i="5"/>
  <c r="I21" i="5"/>
  <c r="I20" i="5"/>
  <c r="I19" i="5"/>
  <c r="U18" i="3" l="1"/>
  <c r="W32" i="3"/>
  <c r="W18" i="3"/>
  <c r="U32" i="3"/>
  <c r="N118" i="4" l="1"/>
  <c r="O118" i="4" s="1"/>
  <c r="N111" i="4"/>
  <c r="O111" i="4" s="1"/>
  <c r="L118" i="4"/>
  <c r="L111" i="4"/>
  <c r="F60" i="3" l="1"/>
  <c r="R56" i="3"/>
  <c r="R68" i="3"/>
  <c r="R69" i="3"/>
  <c r="R71" i="3"/>
  <c r="R70" i="3"/>
  <c r="R67" i="3"/>
  <c r="R66" i="3"/>
  <c r="R65" i="3"/>
  <c r="T65" i="3" s="1"/>
  <c r="R64" i="3"/>
  <c r="S67" i="3"/>
  <c r="S66" i="3"/>
  <c r="S65" i="3"/>
  <c r="S64" i="3"/>
  <c r="R62" i="3"/>
  <c r="T54" i="3" l="1"/>
  <c r="S54" i="3"/>
  <c r="K53" i="3"/>
  <c r="J53" i="3"/>
  <c r="H53" i="3"/>
  <c r="R46" i="3"/>
  <c r="S46" i="3"/>
  <c r="S20" i="3"/>
  <c r="R20" i="3"/>
  <c r="C19" i="3" l="1"/>
  <c r="C20" i="3"/>
  <c r="C21" i="3"/>
  <c r="C22" i="3"/>
  <c r="C23" i="3"/>
  <c r="C24" i="3"/>
  <c r="C25" i="3"/>
  <c r="C26" i="3"/>
  <c r="C28" i="3"/>
  <c r="C29" i="3"/>
  <c r="C30" i="3"/>
  <c r="C31" i="3"/>
  <c r="C32" i="3"/>
  <c r="C33" i="3"/>
  <c r="V45" i="3"/>
  <c r="T45" i="3"/>
  <c r="Q45" i="3"/>
  <c r="O45" i="3"/>
  <c r="N45" i="3"/>
  <c r="M45" i="3"/>
  <c r="L45" i="3"/>
  <c r="K45" i="3"/>
  <c r="J45" i="3"/>
  <c r="I45" i="3"/>
  <c r="H45" i="3"/>
  <c r="G45" i="3"/>
  <c r="F45" i="3"/>
  <c r="E45" i="3"/>
  <c r="V53" i="3"/>
  <c r="R53" i="3"/>
  <c r="T53" i="3" s="1"/>
  <c r="Q53" i="3"/>
  <c r="P53" i="3"/>
  <c r="O53" i="3"/>
  <c r="N53" i="3"/>
  <c r="M53" i="3"/>
  <c r="L53" i="3"/>
  <c r="I53" i="3"/>
  <c r="G53" i="3"/>
  <c r="F53" i="3"/>
  <c r="E53" i="3"/>
  <c r="C51" i="3"/>
  <c r="Q85" i="3"/>
  <c r="P85" i="3"/>
  <c r="O85" i="3"/>
  <c r="N85" i="3"/>
  <c r="M85" i="3"/>
  <c r="L85" i="3"/>
  <c r="K85" i="3"/>
  <c r="J85" i="3"/>
  <c r="I85" i="3"/>
  <c r="H85" i="3"/>
  <c r="G85" i="3"/>
  <c r="F85" i="3"/>
  <c r="Q76" i="3"/>
  <c r="P76" i="3"/>
  <c r="O76" i="3"/>
  <c r="N76" i="3"/>
  <c r="M76" i="3"/>
  <c r="L76" i="3"/>
  <c r="K76" i="3"/>
  <c r="J76" i="3"/>
  <c r="I76" i="3"/>
  <c r="H76" i="3"/>
  <c r="G76" i="3"/>
  <c r="F76" i="3"/>
  <c r="Q72" i="3"/>
  <c r="P72" i="3"/>
  <c r="O72" i="3"/>
  <c r="N72" i="3"/>
  <c r="M72" i="3"/>
  <c r="L72" i="3"/>
  <c r="K72" i="3"/>
  <c r="J72" i="3"/>
  <c r="I72" i="3"/>
  <c r="H72" i="3"/>
  <c r="G72" i="3"/>
  <c r="F72" i="3"/>
  <c r="Q63" i="3"/>
  <c r="O63" i="3"/>
  <c r="N63" i="3"/>
  <c r="M63" i="3"/>
  <c r="L63" i="3"/>
  <c r="K63" i="3"/>
  <c r="J63" i="3"/>
  <c r="I63" i="3"/>
  <c r="H63" i="3"/>
  <c r="G63" i="3"/>
  <c r="F63" i="3"/>
  <c r="E63" i="3"/>
  <c r="W63" i="3" l="1"/>
  <c r="U53" i="3"/>
  <c r="W53" i="3"/>
  <c r="W45" i="3"/>
  <c r="U45" i="3"/>
  <c r="U63" i="3"/>
  <c r="S53" i="3"/>
  <c r="R45" i="3"/>
  <c r="S45" i="3"/>
  <c r="S63" i="3"/>
  <c r="Q60" i="3"/>
  <c r="P60" i="3"/>
  <c r="O60" i="3"/>
  <c r="N60" i="3"/>
  <c r="M60" i="3"/>
  <c r="L60" i="3"/>
  <c r="K60" i="3"/>
  <c r="J60" i="3"/>
  <c r="I60" i="3"/>
  <c r="H60" i="3"/>
  <c r="G60" i="3"/>
  <c r="Q58" i="3"/>
  <c r="P58" i="3"/>
  <c r="O58" i="3"/>
  <c r="N58" i="3"/>
  <c r="M58" i="3"/>
  <c r="L58" i="3"/>
  <c r="K58" i="3"/>
  <c r="J58" i="3"/>
  <c r="I58" i="3"/>
  <c r="H58" i="3"/>
  <c r="G58" i="3"/>
  <c r="F58" i="3"/>
  <c r="Q55" i="3"/>
  <c r="P55" i="3"/>
  <c r="O55" i="3"/>
  <c r="N55" i="3"/>
  <c r="M55" i="3"/>
  <c r="L55" i="3"/>
  <c r="K55" i="3"/>
  <c r="J55" i="3"/>
  <c r="I55" i="3"/>
  <c r="H55" i="3"/>
  <c r="G55" i="3"/>
  <c r="F55" i="3"/>
  <c r="Q51" i="3"/>
  <c r="P51" i="3"/>
  <c r="O51" i="3"/>
  <c r="N51" i="3"/>
  <c r="L51" i="3"/>
  <c r="K51" i="3"/>
  <c r="J51" i="3"/>
  <c r="I51" i="3"/>
  <c r="H51" i="3"/>
  <c r="G51" i="3"/>
  <c r="F51" i="3"/>
  <c r="X49" i="3"/>
  <c r="Q49" i="3"/>
  <c r="P49" i="3"/>
  <c r="O49" i="3"/>
  <c r="N49" i="3"/>
  <c r="M49" i="3"/>
  <c r="L49" i="3"/>
  <c r="K49" i="3"/>
  <c r="J49" i="3"/>
  <c r="I49" i="3"/>
  <c r="H49" i="3"/>
  <c r="G49" i="3"/>
  <c r="F49" i="3"/>
  <c r="I47" i="3"/>
  <c r="Q47" i="3"/>
  <c r="P47" i="3"/>
  <c r="O47" i="3"/>
  <c r="N47" i="3"/>
  <c r="M47" i="3"/>
  <c r="L47" i="3"/>
  <c r="K47" i="3"/>
  <c r="J47" i="3"/>
  <c r="H47" i="3"/>
  <c r="G47" i="3"/>
  <c r="F47" i="3"/>
  <c r="Q43" i="3"/>
  <c r="P43" i="3"/>
  <c r="O43" i="3"/>
  <c r="N43" i="3"/>
  <c r="M43" i="3"/>
  <c r="L43" i="3"/>
  <c r="K43" i="3"/>
  <c r="J43" i="3"/>
  <c r="I43" i="3"/>
  <c r="H43" i="3"/>
  <c r="G43" i="3"/>
  <c r="F43" i="3"/>
  <c r="Q41" i="3"/>
  <c r="P41" i="3"/>
  <c r="M41" i="3"/>
  <c r="L41" i="3"/>
  <c r="K41" i="3"/>
  <c r="I41" i="3"/>
  <c r="H41" i="3"/>
  <c r="F41" i="3"/>
  <c r="S87" i="3"/>
  <c r="S86" i="3"/>
  <c r="S84" i="3"/>
  <c r="S82" i="3"/>
  <c r="S81" i="3"/>
  <c r="S80" i="3"/>
  <c r="S79" i="3"/>
  <c r="S78" i="3"/>
  <c r="S77" i="3"/>
  <c r="S75" i="3"/>
  <c r="S74" i="3"/>
  <c r="S73" i="3"/>
  <c r="S71" i="3"/>
  <c r="S70" i="3"/>
  <c r="S69" i="3"/>
  <c r="S68" i="3"/>
  <c r="S62" i="3"/>
  <c r="S61" i="3"/>
  <c r="S59" i="3"/>
  <c r="S57" i="3"/>
  <c r="S56" i="3"/>
  <c r="S52" i="3"/>
  <c r="S51" i="3" s="1"/>
  <c r="S50" i="3"/>
  <c r="S48" i="3"/>
  <c r="S47" i="3" s="1"/>
  <c r="S44" i="3"/>
  <c r="S42" i="3"/>
  <c r="S41" i="3" s="1"/>
  <c r="S40" i="3"/>
  <c r="S39" i="3"/>
  <c r="S38" i="3"/>
  <c r="S37" i="3"/>
  <c r="S36" i="3"/>
  <c r="S35" i="3"/>
  <c r="S33" i="3"/>
  <c r="S31" i="3"/>
  <c r="S30" i="3"/>
  <c r="S29" i="3"/>
  <c r="S28" i="3"/>
  <c r="S26" i="3"/>
  <c r="S25" i="3"/>
  <c r="S24" i="3"/>
  <c r="S23" i="3"/>
  <c r="S22" i="3"/>
  <c r="S21" i="3"/>
  <c r="R87" i="3"/>
  <c r="V87" i="3" s="1"/>
  <c r="R86" i="3"/>
  <c r="R84" i="3"/>
  <c r="V84" i="3" s="1"/>
  <c r="R82" i="3"/>
  <c r="V82" i="3" s="1"/>
  <c r="R81" i="3"/>
  <c r="T81" i="3" s="1"/>
  <c r="R80" i="3"/>
  <c r="V80" i="3" s="1"/>
  <c r="R79" i="3"/>
  <c r="V79" i="3" s="1"/>
  <c r="R78" i="3"/>
  <c r="V78" i="3" s="1"/>
  <c r="R77" i="3"/>
  <c r="R75" i="3"/>
  <c r="V75" i="3" s="1"/>
  <c r="R74" i="3"/>
  <c r="V74" i="3" s="1"/>
  <c r="R73" i="3"/>
  <c r="V71" i="3"/>
  <c r="V70" i="3"/>
  <c r="V69" i="3"/>
  <c r="V68" i="3"/>
  <c r="V67" i="3"/>
  <c r="V66" i="3"/>
  <c r="V62" i="3"/>
  <c r="R61" i="3"/>
  <c r="R59" i="3"/>
  <c r="T59" i="3" s="1"/>
  <c r="T58" i="3" s="1"/>
  <c r="V57" i="3"/>
  <c r="T56" i="3"/>
  <c r="R52" i="3"/>
  <c r="R51" i="3" s="1"/>
  <c r="R50" i="3"/>
  <c r="T50" i="3" s="1"/>
  <c r="T49" i="3" s="1"/>
  <c r="R48" i="3"/>
  <c r="R47" i="3" s="1"/>
  <c r="R44" i="3"/>
  <c r="T44" i="3" s="1"/>
  <c r="T43" i="3" s="1"/>
  <c r="R42" i="3"/>
  <c r="R41" i="3" s="1"/>
  <c r="R40" i="3"/>
  <c r="V40" i="3" s="1"/>
  <c r="R39" i="3"/>
  <c r="V39" i="3" s="1"/>
  <c r="R38" i="3"/>
  <c r="V38" i="3" s="1"/>
  <c r="R37" i="3"/>
  <c r="V37" i="3" s="1"/>
  <c r="R36" i="3"/>
  <c r="V36" i="3" s="1"/>
  <c r="R35" i="3"/>
  <c r="T35" i="3" s="1"/>
  <c r="R34" i="3"/>
  <c r="V34" i="3" s="1"/>
  <c r="R33" i="3"/>
  <c r="R31" i="3"/>
  <c r="V31" i="3" s="1"/>
  <c r="R30" i="3"/>
  <c r="V30" i="3" s="1"/>
  <c r="R29" i="3"/>
  <c r="V29" i="3" s="1"/>
  <c r="R28" i="3"/>
  <c r="V28" i="3" s="1"/>
  <c r="R26" i="3"/>
  <c r="T26" i="3" s="1"/>
  <c r="R25" i="3"/>
  <c r="V25" i="3" s="1"/>
  <c r="R24" i="3"/>
  <c r="V24" i="3" s="1"/>
  <c r="R23" i="3"/>
  <c r="R22" i="3"/>
  <c r="V22" i="3" s="1"/>
  <c r="R21" i="3"/>
  <c r="V21" i="3" s="1"/>
  <c r="V20" i="3"/>
  <c r="R19" i="3"/>
  <c r="S19" i="3"/>
  <c r="T19" i="3" s="1"/>
  <c r="E85" i="3"/>
  <c r="U85" i="3" s="1"/>
  <c r="E76" i="3"/>
  <c r="U76" i="3" s="1"/>
  <c r="E72" i="3"/>
  <c r="U72" i="3" s="1"/>
  <c r="E60" i="3"/>
  <c r="E58" i="3"/>
  <c r="E55" i="3"/>
  <c r="E51" i="3"/>
  <c r="E49" i="3"/>
  <c r="E47" i="3"/>
  <c r="E41" i="3"/>
  <c r="W41" i="3" s="1"/>
  <c r="E43" i="3"/>
  <c r="M89" i="3" l="1"/>
  <c r="V33" i="3"/>
  <c r="R32" i="3"/>
  <c r="R18" i="3"/>
  <c r="U41" i="3"/>
  <c r="W51" i="3"/>
  <c r="U51" i="3"/>
  <c r="W60" i="3"/>
  <c r="U60" i="3"/>
  <c r="W85" i="3"/>
  <c r="W76" i="3"/>
  <c r="W72" i="3"/>
  <c r="W43" i="3"/>
  <c r="U43" i="3"/>
  <c r="W47" i="3"/>
  <c r="U47" i="3"/>
  <c r="W49" i="3"/>
  <c r="U49" i="3"/>
  <c r="W55" i="3"/>
  <c r="U55" i="3"/>
  <c r="W58" i="3"/>
  <c r="U58" i="3"/>
  <c r="I89" i="3"/>
  <c r="S32" i="3"/>
  <c r="S18" i="3"/>
  <c r="S76" i="3"/>
  <c r="R63" i="3"/>
  <c r="S72" i="3"/>
  <c r="V86" i="3"/>
  <c r="R85" i="3"/>
  <c r="T73" i="3"/>
  <c r="R72" i="3"/>
  <c r="V77" i="3"/>
  <c r="R76" i="3"/>
  <c r="S85" i="3"/>
  <c r="H89" i="3"/>
  <c r="L89" i="3"/>
  <c r="P89" i="3"/>
  <c r="O89" i="3"/>
  <c r="Q89" i="3"/>
  <c r="K89" i="3"/>
  <c r="V19" i="3"/>
  <c r="F89" i="3"/>
  <c r="J89" i="3"/>
  <c r="N89" i="3"/>
  <c r="S60" i="3"/>
  <c r="G89" i="3"/>
  <c r="T34" i="3"/>
  <c r="T66" i="3"/>
  <c r="T74" i="3"/>
  <c r="T82" i="3"/>
  <c r="T21" i="3"/>
  <c r="T38" i="3"/>
  <c r="T68" i="3"/>
  <c r="R60" i="3"/>
  <c r="T25" i="3"/>
  <c r="T40" i="3"/>
  <c r="T70" i="3"/>
  <c r="T78" i="3"/>
  <c r="T87" i="3"/>
  <c r="T30" i="3"/>
  <c r="T62" i="3"/>
  <c r="T80" i="3"/>
  <c r="R43" i="3"/>
  <c r="V44" i="3"/>
  <c r="R55" i="3"/>
  <c r="V56" i="3"/>
  <c r="S49" i="3"/>
  <c r="S58" i="3"/>
  <c r="T20" i="3"/>
  <c r="T24" i="3"/>
  <c r="T29" i="3"/>
  <c r="T33" i="3"/>
  <c r="T37" i="3"/>
  <c r="T42" i="3"/>
  <c r="T41" i="3" s="1"/>
  <c r="T52" i="3"/>
  <c r="T51" i="3" s="1"/>
  <c r="T61" i="3"/>
  <c r="T67" i="3"/>
  <c r="T71" i="3"/>
  <c r="T75" i="3"/>
  <c r="T79" i="3"/>
  <c r="T84" i="3"/>
  <c r="V42" i="3"/>
  <c r="V61" i="3"/>
  <c r="V26" i="3"/>
  <c r="V35" i="3"/>
  <c r="V32" i="3" s="1"/>
  <c r="V48" i="3"/>
  <c r="V65" i="3"/>
  <c r="V63" i="3" s="1"/>
  <c r="V73" i="3"/>
  <c r="V81" i="3"/>
  <c r="V23" i="3"/>
  <c r="V50" i="3"/>
  <c r="R49" i="3"/>
  <c r="R58" i="3"/>
  <c r="V59" i="3"/>
  <c r="S43" i="3"/>
  <c r="S55" i="3"/>
  <c r="T22" i="3"/>
  <c r="T31" i="3"/>
  <c r="T39" i="3"/>
  <c r="T48" i="3"/>
  <c r="T47" i="3" s="1"/>
  <c r="T57" i="3"/>
  <c r="T55" i="3" s="1"/>
  <c r="T69" i="3"/>
  <c r="T77" i="3"/>
  <c r="T86" i="3"/>
  <c r="V52" i="3"/>
  <c r="T23" i="3"/>
  <c r="T28" i="3"/>
  <c r="T36" i="3"/>
  <c r="E89" i="3"/>
  <c r="C34" i="3"/>
  <c r="C35" i="3"/>
  <c r="C36" i="3"/>
  <c r="C37" i="3"/>
  <c r="C38" i="3"/>
  <c r="C39" i="3"/>
  <c r="C40" i="3"/>
  <c r="C41" i="3"/>
  <c r="C42" i="3"/>
  <c r="C43" i="3"/>
  <c r="C44" i="3"/>
  <c r="C47" i="3"/>
  <c r="C48" i="3"/>
  <c r="C49" i="3"/>
  <c r="C50" i="3"/>
  <c r="C52" i="3"/>
  <c r="C55" i="3"/>
  <c r="C56" i="3"/>
  <c r="C57" i="3"/>
  <c r="C58" i="3"/>
  <c r="C59" i="3"/>
  <c r="C60" i="3"/>
  <c r="C61" i="3"/>
  <c r="C62" i="3"/>
  <c r="C63" i="3"/>
  <c r="C65" i="3"/>
  <c r="C66" i="3"/>
  <c r="C67" i="3"/>
  <c r="C68" i="3"/>
  <c r="C72" i="3"/>
  <c r="C73" i="3"/>
  <c r="C74" i="3"/>
  <c r="C75" i="3"/>
  <c r="C76" i="3"/>
  <c r="C77" i="3"/>
  <c r="C78" i="3"/>
  <c r="C79" i="3"/>
  <c r="C80" i="3"/>
  <c r="C81" i="3"/>
  <c r="C82" i="3"/>
  <c r="C84" i="3"/>
  <c r="C85" i="3"/>
  <c r="C86" i="3"/>
  <c r="C87" i="3"/>
  <c r="V18" i="3" l="1"/>
  <c r="T18" i="3"/>
  <c r="T32" i="3"/>
  <c r="W89" i="3"/>
  <c r="U89" i="3"/>
  <c r="T85" i="3"/>
  <c r="T60" i="3"/>
  <c r="V72" i="3"/>
  <c r="V76" i="3"/>
  <c r="T63" i="3"/>
  <c r="T76" i="3"/>
  <c r="T72" i="3"/>
  <c r="V85" i="3"/>
  <c r="S89" i="3"/>
  <c r="R89" i="3"/>
  <c r="V89" i="3" s="1"/>
  <c r="V58" i="3"/>
  <c r="V47" i="3"/>
  <c r="V60" i="3"/>
  <c r="V41" i="3"/>
  <c r="V55" i="3"/>
  <c r="V51" i="3"/>
  <c r="V49" i="3"/>
  <c r="V43" i="3"/>
  <c r="T89" i="3" l="1"/>
  <c r="N146" i="4"/>
  <c r="O146" i="4" s="1"/>
  <c r="L146" i="4"/>
  <c r="N66" i="4"/>
  <c r="O66" i="4" s="1"/>
  <c r="N69" i="4"/>
  <c r="O69" i="4" s="1"/>
  <c r="N78" i="4"/>
  <c r="O78" i="4" s="1"/>
  <c r="N81" i="4"/>
  <c r="O81" i="4" s="1"/>
  <c r="N84" i="4"/>
  <c r="O84" i="4" s="1"/>
  <c r="N87" i="4"/>
  <c r="O87" i="4" s="1"/>
  <c r="N89" i="4"/>
  <c r="O89" i="4" s="1"/>
  <c r="N92" i="4"/>
  <c r="O92" i="4" s="1"/>
  <c r="N95" i="4"/>
  <c r="O95" i="4" s="1"/>
  <c r="N96" i="4"/>
  <c r="O96" i="4" s="1"/>
  <c r="L96" i="4"/>
  <c r="L95" i="4"/>
  <c r="L92" i="4"/>
  <c r="L89" i="4"/>
  <c r="L87" i="4"/>
  <c r="L84" i="4"/>
  <c r="L81" i="4"/>
  <c r="L78" i="4"/>
  <c r="L69" i="4"/>
  <c r="L66" i="4"/>
  <c r="N63" i="4"/>
  <c r="O63" i="4" s="1"/>
  <c r="L63" i="4"/>
  <c r="N59" i="4"/>
  <c r="O59" i="4" s="1"/>
  <c r="L59" i="4"/>
  <c r="N56" i="4"/>
  <c r="O56" i="4" s="1"/>
  <c r="N40" i="4"/>
  <c r="O40" i="4" s="1"/>
  <c r="L17" i="4"/>
  <c r="L15" i="4"/>
  <c r="K35" i="1" l="1"/>
  <c r="K83" i="1" s="1"/>
  <c r="L50" i="4" l="1"/>
  <c r="O40" i="1" l="1"/>
  <c r="O49" i="1" l="1"/>
  <c r="O45" i="1" s="1"/>
  <c r="O35" i="1" l="1"/>
  <c r="O83" i="1" s="1"/>
  <c r="N15" i="4" l="1"/>
  <c r="O15" i="4" s="1"/>
  <c r="L148" i="4" l="1"/>
  <c r="L142" i="4"/>
  <c r="N38" i="4"/>
  <c r="O38" i="4" s="1"/>
  <c r="N148" i="4"/>
  <c r="O148" i="4" s="1"/>
  <c r="N142" i="4"/>
  <c r="O142" i="4" s="1"/>
  <c r="N140" i="4"/>
  <c r="O140" i="4" s="1"/>
  <c r="N138" i="4"/>
  <c r="O138" i="4" s="1"/>
  <c r="N136" i="4"/>
  <c r="O136" i="4" s="1"/>
  <c r="N134" i="4"/>
  <c r="O134" i="4" s="1"/>
  <c r="N132" i="4"/>
  <c r="O132" i="4" s="1"/>
  <c r="N130" i="4"/>
  <c r="O130" i="4" s="1"/>
  <c r="N126" i="4"/>
  <c r="O126" i="4" s="1"/>
  <c r="N124" i="4"/>
  <c r="O124" i="4" s="1"/>
  <c r="N122" i="4"/>
  <c r="O122" i="4" s="1"/>
  <c r="N109" i="4"/>
  <c r="O109" i="4" s="1"/>
  <c r="N106" i="4"/>
  <c r="O106" i="4" s="1"/>
  <c r="N104" i="4"/>
  <c r="O104" i="4" s="1"/>
  <c r="N102" i="4"/>
  <c r="O102" i="4" s="1"/>
  <c r="N100" i="4"/>
  <c r="O100" i="4" s="1"/>
  <c r="N54" i="4"/>
  <c r="O54" i="4" s="1"/>
  <c r="N52" i="4"/>
  <c r="O52" i="4" s="1"/>
  <c r="N50" i="4"/>
  <c r="O50" i="4" s="1"/>
  <c r="N48" i="4"/>
  <c r="O48" i="4" s="1"/>
  <c r="N46" i="4"/>
  <c r="O46" i="4" s="1"/>
  <c r="N45" i="4"/>
  <c r="O45" i="4" s="1"/>
  <c r="N43" i="4"/>
  <c r="O43" i="4" s="1"/>
  <c r="N33" i="4"/>
  <c r="O33" i="4" s="1"/>
  <c r="N31" i="4"/>
  <c r="O31" i="4" s="1"/>
  <c r="N29" i="4"/>
  <c r="O29" i="4" s="1"/>
  <c r="N27" i="4"/>
  <c r="O27" i="4" s="1"/>
  <c r="N25" i="4"/>
  <c r="O25" i="4" s="1"/>
  <c r="N23" i="4"/>
  <c r="O23" i="4" s="1"/>
  <c r="N21" i="4"/>
  <c r="O21" i="4" s="1"/>
  <c r="N19" i="4"/>
  <c r="O19" i="4" s="1"/>
  <c r="N17" i="4"/>
  <c r="O17" i="4" s="1"/>
  <c r="L138" i="4"/>
  <c r="L136" i="4"/>
  <c r="L134" i="4"/>
  <c r="L132" i="4"/>
  <c r="L130" i="4"/>
  <c r="L126" i="4"/>
  <c r="L124" i="4"/>
  <c r="L122" i="4"/>
  <c r="L109" i="4"/>
  <c r="L106" i="4"/>
  <c r="L104" i="4"/>
  <c r="L102" i="4"/>
  <c r="L100" i="4"/>
  <c r="L54" i="4"/>
  <c r="L52" i="4"/>
  <c r="L48" i="4"/>
  <c r="L46" i="4"/>
  <c r="L45" i="4"/>
  <c r="L38" i="4"/>
  <c r="L33" i="4"/>
  <c r="L31" i="4"/>
  <c r="L29" i="4"/>
  <c r="L27" i="4"/>
  <c r="L25" i="4"/>
  <c r="L23" i="4"/>
  <c r="L21" i="4"/>
  <c r="L19" i="4"/>
</calcChain>
</file>

<file path=xl/sharedStrings.xml><?xml version="1.0" encoding="utf-8"?>
<sst xmlns="http://schemas.openxmlformats.org/spreadsheetml/2006/main" count="1320" uniqueCount="398">
  <si>
    <t>KODE</t>
  </si>
  <si>
    <t>01</t>
  </si>
  <si>
    <t>Indikator Kinerja Pragram/kegiatan</t>
  </si>
  <si>
    <t>Lokasi</t>
  </si>
  <si>
    <t>Target Capaian Kinerja</t>
  </si>
  <si>
    <t>Catatan Penting</t>
  </si>
  <si>
    <t>Target Capaian kinerja</t>
  </si>
  <si>
    <t>Program Pelayanan Administrasi Perkantoran</t>
  </si>
  <si>
    <t>Penyediaan Jasa administrasi Keuangan</t>
  </si>
  <si>
    <t>Penyediaan Jasa Kebersihan Kantor</t>
  </si>
  <si>
    <t>Penyediaan Alat Tulis Kantor</t>
  </si>
  <si>
    <t>Penyediaan Barabg Cetak dan Penggandaan</t>
  </si>
  <si>
    <t>Penyediaan Makanan dan minuman</t>
  </si>
  <si>
    <t>Rapat- rapat  koordinasi dan konsultasi dalam daerah</t>
  </si>
  <si>
    <t>Penyediaan Jasa Pengamanan kantor</t>
  </si>
  <si>
    <t>02</t>
  </si>
  <si>
    <t>07</t>
  </si>
  <si>
    <t>08</t>
  </si>
  <si>
    <t>Rehab Gedung Kantor</t>
  </si>
  <si>
    <t>Kebth Dana/Pagu Indikator</t>
  </si>
  <si>
    <t>Kebth Dana/ Pagu Indikator</t>
  </si>
  <si>
    <t>Pengadaan Komputer</t>
  </si>
  <si>
    <t>Kec Klaten Selatan</t>
  </si>
  <si>
    <t>Pemeliharaan  rutin/berkala kendaraan dinas /operasional</t>
  </si>
  <si>
    <t>Penyediaan Kompomen Instalasi listrik/penerangan  bangunan kantor</t>
  </si>
  <si>
    <t>Pemeliharaan  rutin/berkala Peralatan Kantor dan Rumah Tangga</t>
  </si>
  <si>
    <t>Program Peningkatan Koordinasi,Pembinaan dan Fasilitasi Administrasi Ketentraman dan Ketertiban Umum  Kecamatan</t>
  </si>
  <si>
    <t xml:space="preserve"> Peningkatan Koordinasi Administrasi Pemberdyaaan Masyarakat Desa/Kelurahan di Kecamatan</t>
  </si>
  <si>
    <t xml:space="preserve"> Peningkatan  Pembinaan  Administrasi Pemberdyaaan Masyarakat Desa/Kelurahan di Kecamatan</t>
  </si>
  <si>
    <t xml:space="preserve"> Peningkatan  Fasilitasi Administrasi Pemberdyaaan Masyarakat Desa/Kelurahan di Kecamatan</t>
  </si>
  <si>
    <t xml:space="preserve"> Peningkatan Koordinasi Administrasi Ketentraman dan Ketertiban Umum Kecamatan</t>
  </si>
  <si>
    <t>Program Peningkatan Koordinasi,Pembinaan dan Fasilitasi Administrasi Tata Pemerintahan  Kecamatan</t>
  </si>
  <si>
    <t xml:space="preserve"> Peningkatan  Pembinaan  Administrasi Tata Pemerintahan  Kecamatan</t>
  </si>
  <si>
    <t xml:space="preserve"> Peningkatan  Fasilitasi Administrasi Tata Pemerintahan Kecamatan</t>
  </si>
  <si>
    <t>Intensifikasi PBB Tingkat Kecamatan</t>
  </si>
  <si>
    <t>Jumlah</t>
  </si>
  <si>
    <t>KECAMATAN KLATEN SELATAN</t>
  </si>
  <si>
    <t>SKPD</t>
  </si>
  <si>
    <t>Program Peningkatan Sarana dan Prasarana Aparatur</t>
  </si>
  <si>
    <t>03</t>
  </si>
  <si>
    <t>CAMAT KLATEN SELATAN</t>
  </si>
  <si>
    <t>Penunjang operasional penyampaian bantuan keuangan</t>
  </si>
  <si>
    <t>Fasilitasi 10 Program Pokok PKK</t>
  </si>
  <si>
    <t>11 Desa/ 1 Kelurahan</t>
  </si>
  <si>
    <t>Penyediaan Barang Cetak dan Penggandaan</t>
  </si>
  <si>
    <t>Fasilitasi Pemilihan Kepala Desa</t>
  </si>
  <si>
    <t>Pembinaan Keagamaan Tingkat Kecamatan</t>
  </si>
  <si>
    <t>Indikator</t>
  </si>
  <si>
    <t>12=8+9+10+11</t>
  </si>
  <si>
    <t>13=12/7*100</t>
  </si>
  <si>
    <t>14 = 6 + 12</t>
  </si>
  <si>
    <t>K</t>
  </si>
  <si>
    <t>Rp</t>
  </si>
  <si>
    <t>Penyediaan Makanan dan Minuman</t>
  </si>
  <si>
    <t xml:space="preserve">Disusun </t>
  </si>
  <si>
    <t>KABUPATEN KLATEN</t>
  </si>
  <si>
    <t xml:space="preserve"> Peningkatan Koordinasi Administrasi Tata Pemerintahan di tingkat  Kecamatan</t>
  </si>
  <si>
    <t>09</t>
  </si>
  <si>
    <t>Fasilitasi  Lomba Tertib Administrasi Desa</t>
  </si>
  <si>
    <t>11 Desa</t>
  </si>
  <si>
    <t>Pengembangan Produk Unggulan Wilayah</t>
  </si>
  <si>
    <t>Pembina Tk I</t>
  </si>
  <si>
    <t>Kode</t>
  </si>
  <si>
    <t>Program/ Kegiatan</t>
  </si>
  <si>
    <t>Indikator Kinerja Program( Outcome) Kegiatan ( Output )</t>
  </si>
  <si>
    <t>Tingkat Realisasi (% )</t>
  </si>
  <si>
    <t>8=(7/6)</t>
  </si>
  <si>
    <t>10=(5+7+9)</t>
  </si>
  <si>
    <t>11=(10/4)</t>
  </si>
  <si>
    <t>Penyediaan Jasa telekomunikasi Air dan Listrik</t>
  </si>
  <si>
    <t>Penyediaan Jasa Administrasi Umum dan Keuangan</t>
  </si>
  <si>
    <t>Penyediaan Kompomen Instalasi Listrik /Penerangan Bangunan Kantor</t>
  </si>
  <si>
    <t>Rapat -rapat Koordinasi dan Konsultasi dalam daerah</t>
  </si>
  <si>
    <t>Penyediaan Jasa Pegawai Non PNS</t>
  </si>
  <si>
    <t>Pemeliharaan Rutin/berkala Gedung Kantor</t>
  </si>
  <si>
    <t>Pemeliharaan Rutin Kendaran Dinas dan Operasional</t>
  </si>
  <si>
    <t>Pemeliharaan Ritun Alat Kantor dan Rumah Tangga</t>
  </si>
  <si>
    <t>Rebah sedang/berat gedung Kantor</t>
  </si>
  <si>
    <t>Peningkatan Koordinasi Administrasi   Pemberdayaan MD</t>
  </si>
  <si>
    <t>Peningkatan Pembinaan Administrasi PMD</t>
  </si>
  <si>
    <t>Peningkatan fasilitasi administrasi  PMD</t>
  </si>
  <si>
    <t>Fasilitasi 10 Program PKK Tingkat Kecamatan</t>
  </si>
  <si>
    <t>Peningkatan Koordinasi Administrasi  Trantib  Tingkat Kec.</t>
  </si>
  <si>
    <t>Peningkatan Pembinaan Administrasi  Trantib Tingkat.Kec</t>
  </si>
  <si>
    <t>Peningkatan fasilitasi administrasi  Trantib Tingkat Kec.</t>
  </si>
  <si>
    <t>Peningkatan Koordinasi Administrasi Tata Pemerintahan Tingkat Kec.</t>
  </si>
  <si>
    <t>Peningkatan Pembinaan Administrasi  Tata Pemerintahan Tingkat.Kec</t>
  </si>
  <si>
    <t>Peningkatan fasilitasi administrasi   Tata  Pemerintahan Tingkat Kec.</t>
  </si>
  <si>
    <t>Intensifikasi PBB tingkat Kecamatan</t>
  </si>
  <si>
    <t>Fasilitasi Lomba tertib administrasi Desa</t>
  </si>
  <si>
    <t>Program  Pengelolaan Kekayaan Budaya</t>
  </si>
  <si>
    <t>Pengembangan Kesenian dan Kebudayaan Daerah</t>
  </si>
  <si>
    <t>11=10/4)</t>
  </si>
  <si>
    <t>Peningkatan Koord,Fasilitasi,Pembinaan Administrasi  Pemberdayaan Masay. Desa/Kel di Kecamatan</t>
  </si>
  <si>
    <t>Peningkatan Koord,Falisilitasi,Pembinaan Administrasi  Ketentraman dan ketertiban Umum Tk Kecamatan</t>
  </si>
  <si>
    <t>Peningkatan Koord,Fasilitasi,Pembinaan Administrasi  Tata Pemerintahan Tk Kecamatan</t>
  </si>
  <si>
    <t>Rapat -rapat Koordinasi dan Konsultasi keluar  daerah</t>
  </si>
  <si>
    <t>Pengadaan Mubelair</t>
  </si>
  <si>
    <t>Pengadaan Alat Kantor/rumah tangga kantor</t>
  </si>
  <si>
    <t>04</t>
  </si>
  <si>
    <t>05</t>
  </si>
  <si>
    <t>Rapat- rapat  koordinasi dan konsultasi luar   daerah</t>
  </si>
  <si>
    <t xml:space="preserve">Penyelenggaraan musrenbang tingkat kecamatan </t>
  </si>
  <si>
    <t>NIP. 196805101996031001</t>
  </si>
  <si>
    <t>JOKO HENDRAWAN, SH.MM</t>
  </si>
  <si>
    <t>Program Pembinaan Pemuda dan Olah Raga</t>
  </si>
  <si>
    <t xml:space="preserve">Program Peningkatan Koordinasi,Pembinaan dan Fasilitasi Administrasi </t>
  </si>
  <si>
    <t>Pengadaan Bahan Logistik</t>
  </si>
  <si>
    <t>Penyusunan Profil Desa/Kelurahan/ Kecamatan</t>
  </si>
  <si>
    <t>Pemeliharaan  rutin/berkala Gedung Kantor</t>
  </si>
  <si>
    <t>NO</t>
  </si>
  <si>
    <t>INDIKATOR KINERJA KECAMATAN</t>
  </si>
  <si>
    <t>Angka Kriminalitas</t>
  </si>
  <si>
    <t>SPM/Standar Nasional</t>
  </si>
  <si>
    <t>4,01</t>
  </si>
  <si>
    <t>06</t>
  </si>
  <si>
    <t>Jumlah surat terkirim</t>
  </si>
  <si>
    <t xml:space="preserve"> jumlah dokumen laporan</t>
  </si>
  <si>
    <t xml:space="preserve"> Jumlah Rekening terbayar</t>
  </si>
  <si>
    <t>Jumlah THL</t>
  </si>
  <si>
    <t>Jumlah jenis ATK</t>
  </si>
  <si>
    <t>Jumlh Fotocopy</t>
  </si>
  <si>
    <t>Jml jenis kompomen</t>
  </si>
  <si>
    <t>jumlah rapat</t>
  </si>
  <si>
    <t>jumlah perjalanan dinas</t>
  </si>
  <si>
    <t xml:space="preserve">Jml bangunan </t>
  </si>
  <si>
    <t>jumlah mebeleir</t>
  </si>
  <si>
    <t>Jumlah alat rumah tangga</t>
  </si>
  <si>
    <t>jumlah Gedung</t>
  </si>
  <si>
    <t>Jumlah Alat Rumah tangga</t>
  </si>
  <si>
    <t>Jumlah Komputer</t>
  </si>
  <si>
    <t>Jumlah Koordinasi</t>
  </si>
  <si>
    <t>Jumlah Pembinaan</t>
  </si>
  <si>
    <t>Jumlah Fasilitasi</t>
  </si>
  <si>
    <t>Jumlah Kelompok yg dibantu</t>
  </si>
  <si>
    <t>Jumlah keg PKK</t>
  </si>
  <si>
    <t>Jumlah Kepala Desa</t>
  </si>
  <si>
    <t>Pengisian Perangkat Desa</t>
  </si>
  <si>
    <t>Jumlah Perangkat Desa</t>
  </si>
  <si>
    <t>Jumlah kegiatan lomba</t>
  </si>
  <si>
    <t>Pengiriman Tim Kesenian</t>
  </si>
  <si>
    <t>Fasilitasi Pindahan Kantor</t>
  </si>
  <si>
    <t>jumlah pindahan</t>
  </si>
  <si>
    <t>Program Peningkatan Pengembangan sistem pelaporan Capaian Kinerja dan Keuangan</t>
  </si>
  <si>
    <t>Penyusunan Laporan Capaian Kinerja dan ikhtisar realisasi kinerja SKPD</t>
  </si>
  <si>
    <t>Penyediaan Jasa Tenaga administrasi/teknis perkantoran</t>
  </si>
  <si>
    <t>jumlah  THL</t>
  </si>
  <si>
    <t>Program Pengelolaan Logistik</t>
  </si>
  <si>
    <t>Program Pengembangan Kewirausahaan dan Keunggulan Kompetetif Usaha Kecil menengah</t>
  </si>
  <si>
    <t>Pelatihan Penumbuhan Wirausaha Baru</t>
  </si>
  <si>
    <t>Penyelenggaraan Kegiatan  Olah Raga Tingkatan Kecamatan</t>
  </si>
  <si>
    <t xml:space="preserve">Penyelenggaraan Upacara HUT RI </t>
  </si>
  <si>
    <t>Gerakan Desa Ramag Lingkungan</t>
  </si>
  <si>
    <t>Program Pengembangan Kapasitas Pengelolaan Sumberdaya Alam dan Lingkungan Hidup</t>
  </si>
  <si>
    <t>Program Pengembangan Industri Kecil dan Menengah</t>
  </si>
  <si>
    <t>Program Pembinaan dan Fasilitasi Pengelolaan Keuangan Desa</t>
  </si>
  <si>
    <t>Bintek rancangan Peraturan Desa tentang APBdes</t>
  </si>
  <si>
    <t>Program Promosi Kesehatan dan Pemberdayaan Masyarakat</t>
  </si>
  <si>
    <t>Upaya Kesehatan bersumber daya masyarakat</t>
  </si>
  <si>
    <t>Program Peningkatan Kualitas perencanaan</t>
  </si>
  <si>
    <t>Penyusunan dan Evaluasi Rencana Kerja SKPD</t>
  </si>
  <si>
    <t>Monitoring, Evaluasi dan Pengandalian Program/Kegiatan SKPD</t>
  </si>
  <si>
    <t>4,1,1201</t>
  </si>
  <si>
    <t>Program Peningkatan Keagamaan</t>
  </si>
  <si>
    <t>1,06</t>
  </si>
  <si>
    <t>2,11</t>
  </si>
  <si>
    <t>3,07</t>
  </si>
  <si>
    <t>1,02</t>
  </si>
  <si>
    <t>2,13</t>
  </si>
  <si>
    <t>2,05</t>
  </si>
  <si>
    <t>4,03</t>
  </si>
  <si>
    <t>0</t>
  </si>
  <si>
    <t/>
  </si>
  <si>
    <t>Jumlah dokumen</t>
  </si>
  <si>
    <t>Peserta Pembinaan</t>
  </si>
  <si>
    <t>Pembelian Bahan Logistik</t>
  </si>
  <si>
    <t>Jumlah wira Usaha baru</t>
  </si>
  <si>
    <t>Jumlah Produk Unggulan</t>
  </si>
  <si>
    <t>Jmlah Peserta Bintek</t>
  </si>
  <si>
    <t>Jumlah Keg Lomba</t>
  </si>
  <si>
    <t>Jumlah Kegiatan olahraga</t>
  </si>
  <si>
    <t>Jumlah Kegiatan Ipacara</t>
  </si>
  <si>
    <t>Jumlah Kegiatan Lomba</t>
  </si>
  <si>
    <t>Jumlah dokumen perencanaan</t>
  </si>
  <si>
    <t>Jumlah Dokumen pelaporan</t>
  </si>
  <si>
    <t>Jumlah kontingen</t>
  </si>
  <si>
    <t>Jumlah kelompok budaya</t>
  </si>
  <si>
    <t>Unit OPD Penanggung jawab</t>
  </si>
  <si>
    <t>Indikator Kinerja Program ( Outcome/Kegiatan Output )</t>
  </si>
  <si>
    <t>Target Renstra OPD Pada Tahun 2021 ( Akhir periode Renstra OPD )</t>
  </si>
  <si>
    <t>Penyusunan Profil Desa/Kel/Kecamatan</t>
  </si>
  <si>
    <t>Fasilitasi Sambang Warga</t>
  </si>
  <si>
    <t>Fasilitasi Musrenbangkec</t>
  </si>
  <si>
    <t>jumlah</t>
  </si>
  <si>
    <t>Peningkatan koordinasi administrasi PMD</t>
  </si>
  <si>
    <t>Bintek rancangan Peraturan Desa tentang RAPBDes</t>
  </si>
  <si>
    <t>Program Promosi Kesehatan dan Pemberdayaan masyarakat</t>
  </si>
  <si>
    <t>Upaya kesehatan bersumberdaya  masyarakat</t>
  </si>
  <si>
    <t>Jumlah kegiatan Pemeliharaan Gdng</t>
  </si>
  <si>
    <t>Jumlah Mebelair</t>
  </si>
  <si>
    <t>Jumlah Kendaraan</t>
  </si>
  <si>
    <t>jumlah gedung</t>
  </si>
  <si>
    <t>jumlah alat rumah tangga</t>
  </si>
  <si>
    <t>jumlah komputer</t>
  </si>
  <si>
    <t>Jumlah Kegiatan Olah Raga</t>
  </si>
  <si>
    <t>Jml Keg Upacara</t>
  </si>
  <si>
    <t>Jumlah Profil</t>
  </si>
  <si>
    <t>Jml Kegiatan</t>
  </si>
  <si>
    <t>Jumlah Musrenbang</t>
  </si>
  <si>
    <t>Jumlah Kades</t>
  </si>
  <si>
    <t>Jumlakh Perangkat Des</t>
  </si>
  <si>
    <t>Jumlah Tim Kesenian</t>
  </si>
  <si>
    <t>Jumlah Kel . Budaya</t>
  </si>
  <si>
    <t>Klaten ,26 Februari 2018</t>
  </si>
  <si>
    <t>DAN PRAKIRAAN MAJU TAHUN 2020</t>
  </si>
  <si>
    <t>Penyediaan Jasa Tenaga administrasi/Tehnis Perkantoran</t>
  </si>
  <si>
    <t>Prakiraan Maju Rencanan Tahun 2021</t>
  </si>
  <si>
    <t>Kegiatan sambang warga</t>
  </si>
  <si>
    <t>Penyelenggaraan Lomba Desa</t>
  </si>
  <si>
    <t>600 surat terkirim</t>
  </si>
  <si>
    <t>660 surat</t>
  </si>
  <si>
    <t xml:space="preserve"> Jumlah Pengiriman surat</t>
  </si>
  <si>
    <t>Jumlah laporan  Keuangan</t>
  </si>
  <si>
    <t>12 llaporan</t>
  </si>
  <si>
    <t>12 laporan</t>
  </si>
  <si>
    <t>1 THL</t>
  </si>
  <si>
    <t>Jumlah jenis barang di beli</t>
  </si>
  <si>
    <t>buku, kertas, tinta DLL</t>
  </si>
  <si>
    <t>Jumlah dokumen yang di gandakan</t>
  </si>
  <si>
    <t>12 bulan keg</t>
  </si>
  <si>
    <t>Jumlah Jenis alat listrik</t>
  </si>
  <si>
    <t>kabel , bolam, lampu  dll</t>
  </si>
  <si>
    <t>Jumlah Rapat</t>
  </si>
  <si>
    <t>12 Bulan kegiatan</t>
  </si>
  <si>
    <t>jumlah Rapat koordiniasi dan konsultasi</t>
  </si>
  <si>
    <t>1 tahun</t>
  </si>
  <si>
    <t>2 THL</t>
  </si>
  <si>
    <t>Jumlag Gedung di rehab</t>
  </si>
  <si>
    <t>1 Lokal</t>
  </si>
  <si>
    <t xml:space="preserve"> Jumlah Pengadaan  laptop</t>
  </si>
  <si>
    <t>laptop 3 buah</t>
  </si>
  <si>
    <t xml:space="preserve"> Jumlah Pemeliharaan Gedung </t>
  </si>
  <si>
    <t>2 buku</t>
  </si>
  <si>
    <t xml:space="preserve"> Jumlah Pemeliharaan Kendaraan</t>
  </si>
  <si>
    <t>8 Unit</t>
  </si>
  <si>
    <t xml:space="preserve"> 8 unit</t>
  </si>
  <si>
    <t>Jumlah jenis  peralatan rumah tangga yg dipelihara</t>
  </si>
  <si>
    <t>5 jenis</t>
  </si>
  <si>
    <t>1 kegiatan</t>
  </si>
  <si>
    <t>12 kegiatan</t>
  </si>
  <si>
    <t xml:space="preserve"> Jumlah Koordinasi Adm PPMD</t>
  </si>
  <si>
    <t xml:space="preserve"> Jumlah Pembinaan Adm PPMD</t>
  </si>
  <si>
    <t>jumlah Fasilitasi Adm PPMD</t>
  </si>
  <si>
    <t>Jumlah kegiatan berfikasi</t>
  </si>
  <si>
    <t xml:space="preserve"> Jumlah Pelaksanaan Musrenbang Kec</t>
  </si>
  <si>
    <t xml:space="preserve"> Jumlah Kegiatan 10 Program PKK</t>
  </si>
  <si>
    <t xml:space="preserve"> Jumlah Penyusunan Profil</t>
  </si>
  <si>
    <t>Jumlah kegiatan sambang warga</t>
  </si>
  <si>
    <t xml:space="preserve"> Jumlah Koordinasi Adm Trantibum</t>
  </si>
  <si>
    <t xml:space="preserve"> Jumlah Pembinaan Trantibum</t>
  </si>
  <si>
    <t xml:space="preserve"> Jumlah  Fasilitasi Trantibum</t>
  </si>
  <si>
    <t xml:space="preserve"> Jumlah  Koordinasi  Tata Pemerintahan</t>
  </si>
  <si>
    <t xml:space="preserve">  Jumlah Pembinaan Tata Pemerintahan</t>
  </si>
  <si>
    <t>Jumlah  Fasilitasi Tata Pemerintahan</t>
  </si>
  <si>
    <t xml:space="preserve"> Jumlah Keg Intensifikasi PBB </t>
  </si>
  <si>
    <t>Jumlah peserta lomba</t>
  </si>
  <si>
    <t>12 Kegiatan</t>
  </si>
  <si>
    <t>Lampiran - V</t>
  </si>
  <si>
    <t>Surat Edaran Bupati Klaten</t>
  </si>
  <si>
    <t>Nomor :050/735/31</t>
  </si>
  <si>
    <t>tentang</t>
  </si>
  <si>
    <t>Pedoman Penyusunan Rancangan Rencana Kerja</t>
  </si>
  <si>
    <t>(Renja ) Perangkat Daerah Tahun 2010</t>
  </si>
  <si>
    <t xml:space="preserve">Penyediaan Jasa Surat Menyurat </t>
  </si>
  <si>
    <t>Lampiran - III</t>
  </si>
  <si>
    <t>Realisasi Target Kinerja hasil Program dan Keluran kegiatan s/d Tahun 2017 (N-3)</t>
  </si>
  <si>
    <t>Target dan Reaaliasasi kinerja Program dan keluaran Kinerja SKPD Tahun Lalu</t>
  </si>
  <si>
    <t>Target  kinerja perangkat daerah tahun 2018 (n-2)</t>
  </si>
  <si>
    <t>Realisasi Renja perangkat daerah  tahun 2018 (n-2)</t>
  </si>
  <si>
    <t>Target Capaian Kinerja Renstra Perangkat DaerahTahun 2021 ( Akhir Periode Renstra SKPD )</t>
  </si>
  <si>
    <t>Target Program/kegiatan Renja Perangkat Daerah  Tahun berjalan Tahun 2019(n-1)</t>
  </si>
  <si>
    <t>Perkiraan realiasai capaian target program/kegiatan Renstra Perangkat daerah  ahun berjalan</t>
  </si>
  <si>
    <t>realisasi capaian Program dan kegiatan s/d 2019(N-1 )</t>
  </si>
  <si>
    <t xml:space="preserve"> tingkat capaian realisasi target capaian Renstra  ( % )</t>
  </si>
  <si>
    <t xml:space="preserve">Penyediaan Jasa surat menyurat </t>
  </si>
  <si>
    <t>\</t>
  </si>
  <si>
    <t>Kegiatan Sambang Warga</t>
  </si>
  <si>
    <t>Musrenbang Kec</t>
  </si>
  <si>
    <t xml:space="preserve"> Jumlah kegiatan Sambang Warga</t>
  </si>
  <si>
    <t>Jumlah Keg usrenbang kec</t>
  </si>
  <si>
    <t>IV</t>
  </si>
  <si>
    <t>PENCAPAIAN  KINERJA PERANGKAT DAERAH</t>
  </si>
  <si>
    <t>OPD : KECAMATAN KLATEN SELATAN</t>
  </si>
  <si>
    <t>Mewujudkan  tata kelola Pemerintahan daerah yang baik efektif , efisien, transparan dan akuntabel</t>
  </si>
  <si>
    <t>OPINI BPK</t>
  </si>
  <si>
    <t>a.</t>
  </si>
  <si>
    <t xml:space="preserve">    Meningkatnya Kinerja Penyelenggaraan Pemerintah Umum dan otonomi daerah</t>
  </si>
  <si>
    <t>Indek Kepuasan Masyarakat</t>
  </si>
  <si>
    <t xml:space="preserve">     </t>
  </si>
  <si>
    <t>1, Program Peningkatan koordinasi , pembinaan dan fasilitasi administrasi bidang pembangunan Kecamatan</t>
  </si>
  <si>
    <t>Prosentase LPJ ADD,  Tepat Waktu</t>
  </si>
  <si>
    <t>Prosentase Pengumpulan  LPJ Dana Desa Tepat Waktu</t>
  </si>
  <si>
    <t>Prosentase Pengumpulan  LPJ Bantuan Keuangan/ hibah Tepat Waktu</t>
  </si>
  <si>
    <t>Prosentase Desa/Kelurahan yang melaksanakan Musrenbang</t>
  </si>
  <si>
    <t>Prosentase usulan Kegiatan Musrenbang Kecamatan yang terealisasi di dalam  APBD</t>
  </si>
  <si>
    <t>1, Program Peningkatan koordinasi , pembinaan dan fasilitasi administrasi bidang Pemerintahan Kecamatan</t>
  </si>
  <si>
    <t>Prosentase Desa yang menyusun  RAPBDes tepat waktu</t>
  </si>
  <si>
    <t>Prosentase kesesuaian APBDes dengan RKPDEs</t>
  </si>
  <si>
    <t>Prosentase Kelembagaan   ( BPD, LPMD/ LPMK, PKK Karang Taruna dan Kelompok Tani) di Desa/ Kelurahan  yang aktif</t>
  </si>
  <si>
    <t>Prosentase Pengelolaan/ penatausahaan Keuangan Desa</t>
  </si>
  <si>
    <t>1, Program Peningkatan koordinasi , pembinaan dan fasilitasi administrasi bidang Kemasyarakatan  Kecamatan</t>
  </si>
  <si>
    <t>Jumlah warga Penerima Rastra</t>
  </si>
  <si>
    <t>Jumlah warga Penerima KIP</t>
  </si>
  <si>
    <t>Jumlah warga Penerima KIS</t>
  </si>
  <si>
    <t>Jumlah warga Penerima PKH</t>
  </si>
  <si>
    <t>TARGET RENSTRA  PERANGKAT DAERAH</t>
  </si>
  <si>
    <t xml:space="preserve">REALISASI CAPAIAN </t>
  </si>
  <si>
    <t>PROYREKSI</t>
  </si>
  <si>
    <t>CATATAN ANALISIS</t>
  </si>
  <si>
    <t>Evaluasi Terhadap Hasil Renja Perangkat Daerah Lingkup Kabupaten/Kota Klaten</t>
  </si>
  <si>
    <t>Renja Perangkat Daerah Kabupaten/Kota Klaten</t>
  </si>
  <si>
    <t>Periode Pelaksanaan  tahun 2018</t>
  </si>
  <si>
    <t>Realisasi Kinerja   Pada Tahun 2018 Tri Wulan</t>
  </si>
  <si>
    <t>Realiasasi  Capaian Kinerja Renstra OPD Sampai dengan Renja OPD Tahun Lalu ( 2018</t>
  </si>
  <si>
    <t>Target Kinerja Angran Renja Perangkat Daerah  Tahun Berjalan ( Tahun 2019 ) yg di evaluasi</t>
  </si>
  <si>
    <t xml:space="preserve">Realisasi Capaian dan Anggaran Renja OPD Yang diEvaluasi   2018 </t>
  </si>
  <si>
    <t>Realisasi  Kinerja dan Anggaran Renstra   Perangkat Daerah  s/d ---- (Akhir pelaksanaan Renja  Perangkat Daerah  tahun 2018</t>
  </si>
  <si>
    <t>Koordinasi Perekrutan BPD</t>
  </si>
  <si>
    <t>Jumlah Anggota BPD</t>
  </si>
  <si>
    <t>Penyediaan Peralatan Rumah Tangga</t>
  </si>
  <si>
    <t>Tingkat Capaian dan Kinerja Realisasi Anggaran Renstra perangkat Daerah s/d Tahun 2018( % )</t>
  </si>
  <si>
    <t>OPD  KECAMATAN KLATEN SELATAN</t>
  </si>
  <si>
    <t>E.81</t>
  </si>
  <si>
    <t xml:space="preserve">Koordinasi Pengisian Perangkat Desa </t>
  </si>
  <si>
    <t>Jumlah Perangkat Desa  terisi</t>
  </si>
  <si>
    <t>Penyediaan Jasa Telekomunikasi, sumber daya air dan Listrik</t>
  </si>
  <si>
    <t>Jumlah jenis rekekning terbayar</t>
  </si>
  <si>
    <t>4 Rekenining</t>
  </si>
  <si>
    <t>4 jenis rekening</t>
  </si>
  <si>
    <t>10 Perk  Desa</t>
  </si>
  <si>
    <t xml:space="preserve"> Peningkatan Pembinaan  Administrasi Ketentraman dan Ketertiban Umum Kecamatan</t>
  </si>
  <si>
    <t xml:space="preserve"> Peningkatan Fasilitasi Administrasi Ketentraman dan Ketertiban Umum Kecamatan</t>
  </si>
  <si>
    <t>Klaten Selatan,8 Maret 2019</t>
  </si>
  <si>
    <t>Program/Kegiatan/ Sub Kegiatan</t>
  </si>
  <si>
    <t>Rencana Tahun 2020 ( Tahun n)</t>
  </si>
  <si>
    <t>Sumber Dana</t>
  </si>
  <si>
    <t>Bupati   Klaten</t>
  </si>
  <si>
    <t>Hj.Sri Mulyani</t>
  </si>
  <si>
    <t>Nomor :050/                   /31</t>
  </si>
  <si>
    <t>Nomor :050/                        /31</t>
  </si>
  <si>
    <t>Tahun   2018 ( n-2)</t>
  </si>
  <si>
    <t>Tahun   2019( n-1)</t>
  </si>
  <si>
    <t>Tahun   2020( n)</t>
  </si>
  <si>
    <t>Tahun 2021( n+1)</t>
  </si>
  <si>
    <t>Tahun   2018( n-2)</t>
  </si>
  <si>
    <t>Tahun 2019      ( n-1)</t>
  </si>
  <si>
    <t>Tahun   2020 ( n )</t>
  </si>
  <si>
    <t>Tahun   2021         ( n+1)</t>
  </si>
  <si>
    <t>Nomor :050/                /31</t>
  </si>
  <si>
    <t>REKAPITULASIN HASIL EVALUASI PELAKSANAAN RENJA DAN PECAPAIAN RENSTRA PERANGKAT DAERAH                                                                                                                                                                      SAMPAI DENGAN TAHUN 2019 (Tahun Berjalan )                                                                                                                            KABUPATEN KLATEN</t>
  </si>
  <si>
    <t xml:space="preserve"> Jumlah  jenis Rekening terbayar</t>
  </si>
  <si>
    <t xml:space="preserve"> Prosentase Terlaksananya Program Pelayanan administrasi Perkantoran</t>
  </si>
  <si>
    <t>Prosentase Peningkatan sarana dan  prasarana aparatur</t>
  </si>
  <si>
    <t>Prosentase Laporan Pengembangan sistem pelaporan Capaian Kinerja dan keuangan</t>
  </si>
  <si>
    <t>Prosentase Peningkatan Pembinaan keagamaan</t>
  </si>
  <si>
    <t>Tercukupinya kebutuhan logistik darurat bencana</t>
  </si>
  <si>
    <t>APBD</t>
  </si>
  <si>
    <t>Prosentase Peningkatan Pelayanan administrasi perkantoran</t>
  </si>
  <si>
    <t>Prosentase Peningkatan sarana dan Prasarana aparatur</t>
  </si>
  <si>
    <t>Prosentase Peningkatan Koordinasi Pembinaan dan Fasilitasi Administrasi</t>
  </si>
  <si>
    <t>Prosentase Peningkatan Koordinasi Pembinaan dan Fasilitasi AdministrasiTrantibum</t>
  </si>
  <si>
    <t>Prosentase Peningkatan Koordinasi Pembinaan dan Fasilitasi Administrasi Tata Pemerintahan</t>
  </si>
  <si>
    <t>,</t>
  </si>
  <si>
    <t>REKAPITULASI PROGRAM/KEGIATAN</t>
  </si>
  <si>
    <t>RENCANA KERJA PEMERINTAH DAERAH (RKPD) TAHUN 2020</t>
  </si>
  <si>
    <t>No.</t>
  </si>
  <si>
    <t>Urusan</t>
  </si>
  <si>
    <t>Program</t>
  </si>
  <si>
    <t>Kegiatan</t>
  </si>
  <si>
    <t>Output</t>
  </si>
  <si>
    <t>Pagu</t>
  </si>
  <si>
    <t>Keterangan</t>
  </si>
  <si>
    <t>Perangkat Daerah Penanggung Jawab</t>
  </si>
  <si>
    <t>JUMLAH</t>
  </si>
  <si>
    <t>PERANGKAT DAERAH</t>
  </si>
  <si>
    <t>RENCANA PROGRAM DAN KEGIATAN SKPD TAHUN 2020</t>
  </si>
  <si>
    <t>DAN PRAKIRAAN MAJU TAHUN 2021</t>
  </si>
  <si>
    <t>Camat</t>
  </si>
  <si>
    <t>Pengadaan Peralatan  Gedung Kantor</t>
  </si>
  <si>
    <t xml:space="preserve">Pemeliharaan  rutin/berkala Peralatan Kantor </t>
  </si>
  <si>
    <t xml:space="preserve"> Peningkatan Koordinasi   Administrasi Ketentraman dan Ketertiban Umum Kecamatan</t>
  </si>
  <si>
    <t>Klaten, 13 Mei  2019</t>
  </si>
  <si>
    <t>Wajib Urusan Pemerintahan Fungsi Penunjang administrasi Pemerintahan</t>
  </si>
  <si>
    <t>( JOKO HENDRAWAN, SH.MM )</t>
  </si>
  <si>
    <t>NIP.196805101996031001</t>
  </si>
  <si>
    <t>Jumlah Surat terkirim</t>
  </si>
  <si>
    <t>Jumlah Jenis alat listrik di beli</t>
  </si>
  <si>
    <t>Jumlah Rapat dilaksanakan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</si>
</sst>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30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1"/>
      <scheme val="minor"/>
    </font>
    <font>
      <b/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charset val="1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8"/>
      <name val="Bookman Old Style"/>
      <family val="1"/>
    </font>
    <font>
      <sz val="8"/>
      <color theme="1"/>
      <name val="Bookman Old Style"/>
      <family val="1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1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4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/>
    <xf numFmtId="164" fontId="1" fillId="0" borderId="10" xfId="0" applyNumberFormat="1" applyFont="1" applyBorder="1"/>
    <xf numFmtId="164" fontId="1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164" fontId="1" fillId="0" borderId="5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64" fontId="1" fillId="0" borderId="10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0" fillId="0" borderId="1" xfId="0" applyBorder="1"/>
    <xf numFmtId="164" fontId="4" fillId="0" borderId="10" xfId="0" applyNumberFormat="1" applyFont="1" applyBorder="1"/>
    <xf numFmtId="0" fontId="1" fillId="0" borderId="4" xfId="0" quotePrefix="1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/>
    <xf numFmtId="0" fontId="1" fillId="0" borderId="7" xfId="0" applyFont="1" applyBorder="1"/>
    <xf numFmtId="0" fontId="1" fillId="0" borderId="5" xfId="0" applyFont="1" applyBorder="1" applyAlignment="1">
      <alignment horizontal="left" vertical="center" wrapText="1"/>
    </xf>
    <xf numFmtId="0" fontId="0" fillId="0" borderId="5" xfId="0" applyBorder="1"/>
    <xf numFmtId="0" fontId="4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/>
    <xf numFmtId="164" fontId="4" fillId="0" borderId="5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3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10" xfId="0" applyBorder="1"/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Border="1"/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9" xfId="0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/>
    <xf numFmtId="0" fontId="0" fillId="0" borderId="10" xfId="0" applyBorder="1" applyAlignment="1">
      <alignment horizontal="right"/>
    </xf>
    <xf numFmtId="0" fontId="1" fillId="0" borderId="9" xfId="0" quotePrefix="1" applyFont="1" applyBorder="1" applyAlignment="1"/>
    <xf numFmtId="0" fontId="1" fillId="0" borderId="9" xfId="0" applyFont="1" applyBorder="1" applyAlignment="1"/>
    <xf numFmtId="0" fontId="1" fillId="0" borderId="10" xfId="0" quotePrefix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1" xfId="0" applyFont="1" applyBorder="1"/>
    <xf numFmtId="0" fontId="8" fillId="0" borderId="4" xfId="0" applyFont="1" applyBorder="1"/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9" fontId="0" fillId="0" borderId="10" xfId="0" applyNumberFormat="1" applyBorder="1"/>
    <xf numFmtId="0" fontId="4" fillId="0" borderId="10" xfId="0" applyFont="1" applyBorder="1"/>
    <xf numFmtId="164" fontId="4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64" fontId="1" fillId="0" borderId="0" xfId="0" applyNumberFormat="1" applyFont="1" applyBorder="1"/>
    <xf numFmtId="9" fontId="0" fillId="0" borderId="1" xfId="0" applyNumberFormat="1" applyBorder="1"/>
    <xf numFmtId="0" fontId="0" fillId="0" borderId="0" xfId="0" applyAlignment="1">
      <alignment vertical="top"/>
    </xf>
    <xf numFmtId="0" fontId="1" fillId="0" borderId="5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1" xfId="0" applyFont="1" applyBorder="1"/>
    <xf numFmtId="164" fontId="17" fillId="0" borderId="1" xfId="0" applyNumberFormat="1" applyFont="1" applyBorder="1"/>
    <xf numFmtId="0" fontId="11" fillId="0" borderId="10" xfId="0" applyFont="1" applyBorder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10" xfId="0" quotePrefix="1" applyBorder="1"/>
    <xf numFmtId="0" fontId="8" fillId="0" borderId="10" xfId="0" quotePrefix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/>
    <xf numFmtId="0" fontId="11" fillId="0" borderId="1" xfId="0" applyFont="1" applyBorder="1"/>
    <xf numFmtId="0" fontId="11" fillId="0" borderId="9" xfId="0" applyFont="1" applyBorder="1"/>
    <xf numFmtId="0" fontId="11" fillId="0" borderId="10" xfId="0" quotePrefix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0" fontId="6" fillId="0" borderId="5" xfId="0" applyFont="1" applyBorder="1" applyAlignment="1">
      <alignment horizontal="left" vertical="center" wrapText="1"/>
    </xf>
    <xf numFmtId="0" fontId="8" fillId="0" borderId="10" xfId="0" quotePrefix="1" applyFont="1" applyBorder="1"/>
    <xf numFmtId="0" fontId="11" fillId="0" borderId="10" xfId="0" quotePrefix="1" applyFont="1" applyBorder="1"/>
    <xf numFmtId="0" fontId="8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1" fillId="0" borderId="3" xfId="0" applyFont="1" applyBorder="1"/>
    <xf numFmtId="0" fontId="11" fillId="0" borderId="0" xfId="0" applyFont="1" applyBorder="1"/>
    <xf numFmtId="0" fontId="11" fillId="0" borderId="7" xfId="0" applyFont="1" applyBorder="1"/>
    <xf numFmtId="3" fontId="0" fillId="0" borderId="10" xfId="0" applyNumberFormat="1" applyBorder="1"/>
    <xf numFmtId="0" fontId="11" fillId="0" borderId="0" xfId="0" applyFont="1"/>
    <xf numFmtId="0" fontId="11" fillId="0" borderId="9" xfId="0" applyFont="1" applyBorder="1" applyAlignment="1">
      <alignment horizontal="center"/>
    </xf>
    <xf numFmtId="0" fontId="11" fillId="0" borderId="5" xfId="0" applyFont="1" applyBorder="1"/>
    <xf numFmtId="0" fontId="11" fillId="0" borderId="9" xfId="0" applyFont="1" applyBorder="1" applyAlignment="1">
      <alignment horizontal="center" vertical="center"/>
    </xf>
    <xf numFmtId="164" fontId="11" fillId="0" borderId="1" xfId="0" applyNumberFormat="1" applyFont="1" applyBorder="1"/>
    <xf numFmtId="164" fontId="11" fillId="0" borderId="10" xfId="0" applyNumberFormat="1" applyFont="1" applyFill="1" applyBorder="1"/>
    <xf numFmtId="164" fontId="11" fillId="0" borderId="10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3" fontId="11" fillId="0" borderId="10" xfId="0" applyNumberFormat="1" applyFont="1" applyBorder="1"/>
    <xf numFmtId="0" fontId="11" fillId="0" borderId="4" xfId="0" applyFont="1" applyBorder="1"/>
    <xf numFmtId="0" fontId="19" fillId="0" borderId="10" xfId="0" applyFont="1" applyBorder="1"/>
    <xf numFmtId="0" fontId="18" fillId="0" borderId="10" xfId="0" applyFont="1" applyBorder="1"/>
    <xf numFmtId="0" fontId="20" fillId="0" borderId="10" xfId="0" applyFont="1" applyBorder="1" applyAlignment="1">
      <alignment horizontal="left" wrapText="1"/>
    </xf>
    <xf numFmtId="164" fontId="19" fillId="0" borderId="10" xfId="0" applyNumberFormat="1" applyFont="1" applyBorder="1"/>
    <xf numFmtId="0" fontId="20" fillId="0" borderId="10" xfId="0" applyFont="1" applyBorder="1" applyAlignment="1">
      <alignment wrapText="1"/>
    </xf>
    <xf numFmtId="164" fontId="11" fillId="0" borderId="1" xfId="0" applyNumberFormat="1" applyFont="1" applyBorder="1" applyAlignment="1">
      <alignment horizontal="left"/>
    </xf>
    <xf numFmtId="164" fontId="19" fillId="0" borderId="10" xfId="0" applyNumberFormat="1" applyFont="1" applyBorder="1" applyAlignment="1">
      <alignment horizontal="center"/>
    </xf>
    <xf numFmtId="164" fontId="11" fillId="0" borderId="10" xfId="0" applyNumberFormat="1" applyFont="1" applyBorder="1" applyAlignment="1">
      <alignment horizontal="right"/>
    </xf>
    <xf numFmtId="0" fontId="11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wrapText="1"/>
    </xf>
    <xf numFmtId="0" fontId="11" fillId="0" borderId="10" xfId="0" applyFont="1" applyBorder="1" applyAlignment="1">
      <alignment horizontal="right"/>
    </xf>
    <xf numFmtId="0" fontId="11" fillId="0" borderId="1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8" fillId="0" borderId="10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11" fillId="0" borderId="10" xfId="0" applyFont="1" applyFill="1" applyBorder="1"/>
    <xf numFmtId="0" fontId="22" fillId="0" borderId="10" xfId="0" applyFont="1" applyBorder="1" applyAlignment="1">
      <alignment horizontal="left" wrapText="1"/>
    </xf>
    <xf numFmtId="164" fontId="4" fillId="0" borderId="9" xfId="0" applyNumberFormat="1" applyFont="1" applyBorder="1"/>
    <xf numFmtId="0" fontId="8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vertical="top" wrapText="1"/>
    </xf>
    <xf numFmtId="0" fontId="15" fillId="0" borderId="17" xfId="0" applyFont="1" applyBorder="1" applyAlignment="1">
      <alignment vertical="top"/>
    </xf>
    <xf numFmtId="0" fontId="15" fillId="0" borderId="1" xfId="0" applyFont="1" applyFill="1" applyBorder="1" applyAlignment="1">
      <alignment vertical="top"/>
    </xf>
    <xf numFmtId="0" fontId="15" fillId="0" borderId="1" xfId="0" applyFont="1" applyBorder="1" applyAlignment="1">
      <alignment vertical="top"/>
    </xf>
    <xf numFmtId="0" fontId="0" fillId="0" borderId="18" xfId="0" applyBorder="1"/>
    <xf numFmtId="0" fontId="23" fillId="0" borderId="1" xfId="0" applyFont="1" applyBorder="1" applyAlignment="1">
      <alignment horizontal="left" wrapText="1"/>
    </xf>
    <xf numFmtId="0" fontId="0" fillId="0" borderId="17" xfId="0" applyBorder="1" applyAlignment="1">
      <alignment vertical="top"/>
    </xf>
    <xf numFmtId="0" fontId="0" fillId="0" borderId="19" xfId="0" applyBorder="1"/>
    <xf numFmtId="0" fontId="23" fillId="0" borderId="20" xfId="0" applyFont="1" applyBorder="1"/>
    <xf numFmtId="0" fontId="23" fillId="0" borderId="20" xfId="0" applyFont="1" applyBorder="1" applyAlignment="1">
      <alignment horizontal="center"/>
    </xf>
    <xf numFmtId="0" fontId="0" fillId="0" borderId="21" xfId="0" applyBorder="1"/>
    <xf numFmtId="164" fontId="11" fillId="2" borderId="10" xfId="0" applyNumberFormat="1" applyFont="1" applyFill="1" applyBorder="1"/>
    <xf numFmtId="0" fontId="11" fillId="2" borderId="10" xfId="0" applyFont="1" applyFill="1" applyBorder="1"/>
    <xf numFmtId="164" fontId="19" fillId="2" borderId="10" xfId="0" applyNumberFormat="1" applyFont="1" applyFill="1" applyBorder="1"/>
    <xf numFmtId="164" fontId="11" fillId="2" borderId="1" xfId="0" applyNumberFormat="1" applyFont="1" applyFill="1" applyBorder="1" applyAlignment="1">
      <alignment horizontal="left"/>
    </xf>
    <xf numFmtId="164" fontId="11" fillId="2" borderId="1" xfId="0" applyNumberFormat="1" applyFont="1" applyFill="1" applyBorder="1"/>
    <xf numFmtId="164" fontId="11" fillId="0" borderId="10" xfId="0" applyNumberFormat="1" applyFont="1" applyBorder="1" applyAlignment="1">
      <alignment horizontal="left"/>
    </xf>
    <xf numFmtId="164" fontId="11" fillId="0" borderId="11" xfId="0" applyNumberFormat="1" applyFont="1" applyBorder="1" applyAlignment="1">
      <alignment horizontal="left"/>
    </xf>
    <xf numFmtId="164" fontId="19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11" fillId="0" borderId="9" xfId="0" applyFont="1" applyBorder="1" applyAlignment="1">
      <alignment wrapText="1"/>
    </xf>
    <xf numFmtId="0" fontId="8" fillId="0" borderId="3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0" fillId="0" borderId="3" xfId="0" applyNumberFormat="1" applyBorder="1"/>
    <xf numFmtId="0" fontId="8" fillId="0" borderId="7" xfId="0" quotePrefix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9" fontId="0" fillId="0" borderId="7" xfId="0" applyNumberFormat="1" applyBorder="1"/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center" vertical="center"/>
    </xf>
    <xf numFmtId="9" fontId="0" fillId="0" borderId="0" xfId="0" applyNumberFormat="1" applyBorder="1"/>
    <xf numFmtId="0" fontId="11" fillId="0" borderId="7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164" fontId="1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15" fillId="0" borderId="24" xfId="0" applyFont="1" applyBorder="1" applyAlignment="1">
      <alignment vertical="top"/>
    </xf>
    <xf numFmtId="0" fontId="23" fillId="0" borderId="9" xfId="0" applyFont="1" applyBorder="1"/>
    <xf numFmtId="0" fontId="23" fillId="0" borderId="9" xfId="0" applyFont="1" applyBorder="1" applyAlignment="1">
      <alignment wrapText="1"/>
    </xf>
    <xf numFmtId="0" fontId="23" fillId="0" borderId="9" xfId="0" applyFont="1" applyBorder="1" applyAlignment="1">
      <alignment horizontal="center"/>
    </xf>
    <xf numFmtId="0" fontId="0" fillId="0" borderId="25" xfId="0" applyBorder="1"/>
    <xf numFmtId="0" fontId="15" fillId="0" borderId="26" xfId="0" applyFont="1" applyBorder="1" applyAlignment="1">
      <alignment vertical="top"/>
    </xf>
    <xf numFmtId="0" fontId="23" fillId="0" borderId="11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/>
    </xf>
    <xf numFmtId="0" fontId="0" fillId="0" borderId="27" xfId="0" applyBorder="1"/>
    <xf numFmtId="0" fontId="15" fillId="0" borderId="28" xfId="0" applyFont="1" applyBorder="1" applyAlignment="1">
      <alignment vertical="top"/>
    </xf>
    <xf numFmtId="0" fontId="23" fillId="0" borderId="28" xfId="0" applyFont="1" applyBorder="1"/>
    <xf numFmtId="0" fontId="23" fillId="0" borderId="28" xfId="0" applyFont="1" applyBorder="1" applyAlignment="1">
      <alignment wrapText="1"/>
    </xf>
    <xf numFmtId="0" fontId="23" fillId="0" borderId="28" xfId="0" applyFont="1" applyBorder="1" applyAlignment="1">
      <alignment horizontal="center"/>
    </xf>
    <xf numFmtId="0" fontId="0" fillId="0" borderId="28" xfId="0" applyBorder="1"/>
    <xf numFmtId="0" fontId="15" fillId="0" borderId="29" xfId="0" applyFont="1" applyBorder="1" applyAlignment="1">
      <alignment vertical="top"/>
    </xf>
    <xf numFmtId="0" fontId="23" fillId="0" borderId="29" xfId="0" applyFont="1" applyBorder="1"/>
    <xf numFmtId="0" fontId="23" fillId="0" borderId="29" xfId="0" applyFont="1" applyBorder="1" applyAlignment="1">
      <alignment wrapText="1"/>
    </xf>
    <xf numFmtId="0" fontId="23" fillId="0" borderId="29" xfId="0" applyFont="1" applyBorder="1" applyAlignment="1">
      <alignment horizontal="center"/>
    </xf>
    <xf numFmtId="0" fontId="0" fillId="0" borderId="29" xfId="0" applyBorder="1"/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164" fontId="1" fillId="0" borderId="7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4" fillId="0" borderId="5" xfId="0" applyNumberFormat="1" applyFont="1" applyBorder="1"/>
    <xf numFmtId="0" fontId="3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 vertical="center" wrapText="1"/>
    </xf>
    <xf numFmtId="164" fontId="4" fillId="0" borderId="7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26" fillId="0" borderId="0" xfId="0" applyFont="1"/>
    <xf numFmtId="0" fontId="26" fillId="0" borderId="0" xfId="0" applyFont="1" applyAlignment="1"/>
    <xf numFmtId="0" fontId="27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0" borderId="1" xfId="0" applyFont="1" applyBorder="1"/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wrapText="1"/>
    </xf>
    <xf numFmtId="0" fontId="27" fillId="0" borderId="1" xfId="0" applyFont="1" applyBorder="1"/>
    <xf numFmtId="0" fontId="5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41" fontId="28" fillId="0" borderId="1" xfId="0" applyNumberFormat="1" applyFont="1" applyBorder="1" applyAlignment="1">
      <alignment wrapText="1"/>
    </xf>
    <xf numFmtId="41" fontId="27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1" fontId="27" fillId="0" borderId="1" xfId="0" applyNumberFormat="1" applyFont="1" applyBorder="1" applyAlignment="1">
      <alignment horizontal="center" vertical="center" wrapText="1"/>
    </xf>
    <xf numFmtId="41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8" fillId="0" borderId="0" xfId="0" applyFont="1"/>
    <xf numFmtId="0" fontId="16" fillId="0" borderId="0" xfId="0" applyFont="1"/>
    <xf numFmtId="0" fontId="4" fillId="0" borderId="9" xfId="0" applyFont="1" applyBorder="1" applyAlignment="1">
      <alignment wrapText="1"/>
    </xf>
    <xf numFmtId="0" fontId="1" fillId="0" borderId="0" xfId="0" applyFont="1"/>
    <xf numFmtId="0" fontId="29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0" fillId="3" borderId="16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23" fillId="0" borderId="1" xfId="0" applyFont="1" applyBorder="1" applyAlignment="1">
      <alignment wrapText="1"/>
    </xf>
    <xf numFmtId="0" fontId="14" fillId="3" borderId="15" xfId="0" applyFont="1" applyFill="1" applyBorder="1" applyAlignment="1">
      <alignment horizontal="center" vertical="top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7" fillId="0" borderId="9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6" xfId="0" applyFont="1" applyBorder="1"/>
    <xf numFmtId="0" fontId="11" fillId="0" borderId="8" xfId="0" applyFont="1" applyBorder="1"/>
    <xf numFmtId="0" fontId="19" fillId="2" borderId="11" xfId="0" quotePrefix="1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666750</xdr:colOff>
      <xdr:row>0</xdr:row>
      <xdr:rowOff>123824</xdr:rowOff>
    </xdr:from>
    <xdr:to>
      <xdr:col>12</xdr:col>
      <xdr:colOff>971549</xdr:colOff>
      <xdr:row>1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791700" y="123824"/>
          <a:ext cx="1276349" cy="2857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FORM</a:t>
          </a:r>
          <a:r>
            <a:rPr lang="en-US" sz="1100" baseline="0"/>
            <a:t>  4</a:t>
          </a:r>
          <a:endParaRPr lang="en-US" sz="1100"/>
        </a:p>
      </xdr:txBody>
    </xdr:sp>
    <xdr:clientData/>
  </xdr:twoCellAnchor>
  <xdr:oneCellAnchor>
    <xdr:from>
      <xdr:col>11</xdr:col>
      <xdr:colOff>342900</xdr:colOff>
      <xdr:row>29</xdr:row>
      <xdr:rowOff>47625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27735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88"/>
  <sheetViews>
    <sheetView tabSelected="1" topLeftCell="G1" workbookViewId="0">
      <selection activeCell="H16" sqref="H16"/>
    </sheetView>
  </sheetViews>
  <sheetFormatPr defaultRowHeight="15" x14ac:dyDescent="0.25"/>
  <cols>
    <col min="1" max="1" width="0.85546875" customWidth="1"/>
    <col min="2" max="2" width="4.140625" customWidth="1"/>
    <col min="3" max="3" width="3.7109375" customWidth="1"/>
    <col min="4" max="5" width="3.140625" customWidth="1"/>
    <col min="6" max="6" width="2.85546875" customWidth="1"/>
    <col min="7" max="7" width="33.28515625" customWidth="1"/>
    <col min="8" max="8" width="19.5703125" customWidth="1"/>
    <col min="9" max="9" width="15" customWidth="1"/>
    <col min="10" max="10" width="14.5703125" customWidth="1"/>
    <col min="11" max="11" width="14.28515625" customWidth="1"/>
    <col min="12" max="12" width="9.85546875" customWidth="1"/>
    <col min="13" max="13" width="7" customWidth="1"/>
    <col min="14" max="14" width="13" customWidth="1"/>
    <col min="15" max="15" width="16" customWidth="1"/>
  </cols>
  <sheetData>
    <row r="2" spans="2:15" x14ac:dyDescent="0.25">
      <c r="L2" t="s">
        <v>267</v>
      </c>
    </row>
    <row r="3" spans="2:15" x14ac:dyDescent="0.25">
      <c r="L3" t="s">
        <v>268</v>
      </c>
    </row>
    <row r="4" spans="2:15" x14ac:dyDescent="0.25">
      <c r="L4" t="s">
        <v>348</v>
      </c>
    </row>
    <row r="5" spans="2:15" x14ac:dyDescent="0.25">
      <c r="L5" t="s">
        <v>270</v>
      </c>
    </row>
    <row r="6" spans="2:15" x14ac:dyDescent="0.25">
      <c r="L6" t="s">
        <v>271</v>
      </c>
    </row>
    <row r="7" spans="2:15" x14ac:dyDescent="0.25">
      <c r="L7" t="s">
        <v>272</v>
      </c>
    </row>
    <row r="8" spans="2:15" x14ac:dyDescent="0.25">
      <c r="B8" s="297" t="s">
        <v>385</v>
      </c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297"/>
      <c r="O8" s="297"/>
    </row>
    <row r="9" spans="2:15" x14ac:dyDescent="0.25">
      <c r="B9" s="297" t="s">
        <v>386</v>
      </c>
      <c r="C9" s="297"/>
      <c r="D9" s="297"/>
      <c r="E9" s="297"/>
      <c r="F9" s="297"/>
      <c r="G9" s="297"/>
      <c r="H9" s="297"/>
      <c r="I9" s="297"/>
      <c r="J9" s="297"/>
      <c r="K9" s="297"/>
      <c r="L9" s="297"/>
      <c r="M9" s="297"/>
      <c r="N9" s="297"/>
      <c r="O9" s="297"/>
    </row>
    <row r="10" spans="2:15" x14ac:dyDescent="0.25">
      <c r="B10" s="297" t="s">
        <v>36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</row>
    <row r="11" spans="2:15" x14ac:dyDescent="0.25">
      <c r="B11" t="s">
        <v>37</v>
      </c>
      <c r="G11" t="s">
        <v>36</v>
      </c>
    </row>
    <row r="12" spans="2:15" ht="18.75" customHeight="1" x14ac:dyDescent="0.25">
      <c r="B12" s="299" t="s">
        <v>0</v>
      </c>
      <c r="C12" s="299"/>
      <c r="D12" s="299"/>
      <c r="E12" s="299"/>
      <c r="F12" s="299"/>
      <c r="G12" s="300" t="s">
        <v>343</v>
      </c>
      <c r="H12" s="299" t="s">
        <v>2</v>
      </c>
      <c r="I12" s="301" t="s">
        <v>344</v>
      </c>
      <c r="J12" s="302"/>
      <c r="K12" s="302"/>
      <c r="L12" s="303"/>
      <c r="M12" s="304" t="s">
        <v>5</v>
      </c>
      <c r="N12" s="299" t="s">
        <v>216</v>
      </c>
      <c r="O12" s="299"/>
    </row>
    <row r="13" spans="2:15" ht="25.5" customHeight="1" x14ac:dyDescent="0.25">
      <c r="B13" s="299"/>
      <c r="C13" s="299"/>
      <c r="D13" s="299"/>
      <c r="E13" s="299"/>
      <c r="F13" s="299"/>
      <c r="G13" s="300"/>
      <c r="H13" s="299"/>
      <c r="I13" s="1" t="s">
        <v>4</v>
      </c>
      <c r="J13" s="194" t="s">
        <v>3</v>
      </c>
      <c r="K13" s="1" t="s">
        <v>19</v>
      </c>
      <c r="L13" s="193" t="s">
        <v>345</v>
      </c>
      <c r="M13" s="305"/>
      <c r="N13" s="1" t="s">
        <v>6</v>
      </c>
      <c r="O13" s="1" t="s">
        <v>20</v>
      </c>
    </row>
    <row r="14" spans="2:15" ht="13.5" customHeight="1" x14ac:dyDescent="0.25">
      <c r="B14" s="298">
        <v>1</v>
      </c>
      <c r="C14" s="298"/>
      <c r="D14" s="298"/>
      <c r="E14" s="298"/>
      <c r="F14" s="298"/>
      <c r="G14" s="2">
        <v>2</v>
      </c>
      <c r="H14" s="2">
        <v>3</v>
      </c>
      <c r="I14" s="2">
        <v>5</v>
      </c>
      <c r="J14" s="192">
        <v>4</v>
      </c>
      <c r="K14" s="2">
        <v>6</v>
      </c>
      <c r="L14" s="192">
        <v>7</v>
      </c>
      <c r="M14" s="2">
        <v>8</v>
      </c>
      <c r="N14" s="2">
        <v>9</v>
      </c>
      <c r="O14" s="2">
        <v>10</v>
      </c>
    </row>
    <row r="15" spans="2:15" ht="48.75" x14ac:dyDescent="0.25">
      <c r="B15" s="97">
        <v>4.01</v>
      </c>
      <c r="C15" s="84" t="s">
        <v>114</v>
      </c>
      <c r="D15" s="84">
        <v>12</v>
      </c>
      <c r="E15" s="84" t="s">
        <v>1</v>
      </c>
      <c r="F15" s="98"/>
      <c r="G15" s="12" t="s">
        <v>7</v>
      </c>
      <c r="H15" s="234" t="s">
        <v>367</v>
      </c>
      <c r="I15" s="17"/>
      <c r="J15" s="17"/>
      <c r="K15" s="165">
        <f>K16+K17+K18+K19+K20+K21+K23+K24+K25+K26+K32+K33</f>
        <v>176000000</v>
      </c>
      <c r="L15" s="165"/>
      <c r="M15" s="17"/>
      <c r="N15" s="17"/>
      <c r="O15" s="165">
        <f>O16+O17+O18+O19+O20+O21+O23+O24+O25+O26+O32+O33</f>
        <v>195000000</v>
      </c>
    </row>
    <row r="16" spans="2:15" ht="24" x14ac:dyDescent="0.25">
      <c r="B16" s="6">
        <v>4.01</v>
      </c>
      <c r="C16" s="7" t="s">
        <v>114</v>
      </c>
      <c r="D16" s="7">
        <v>12</v>
      </c>
      <c r="E16" s="7" t="s">
        <v>1</v>
      </c>
      <c r="F16" s="95" t="s">
        <v>1</v>
      </c>
      <c r="G16" s="14" t="s">
        <v>273</v>
      </c>
      <c r="H16" s="15" t="s">
        <v>221</v>
      </c>
      <c r="I16" s="15" t="s">
        <v>219</v>
      </c>
      <c r="J16" s="15" t="s">
        <v>22</v>
      </c>
      <c r="K16" s="18">
        <v>3000000</v>
      </c>
      <c r="L16" s="211" t="s">
        <v>366</v>
      </c>
      <c r="M16" s="13"/>
      <c r="N16" s="15" t="s">
        <v>220</v>
      </c>
      <c r="O16" s="9">
        <v>4000000</v>
      </c>
    </row>
    <row r="17" spans="2:15" ht="22.5" customHeight="1" x14ac:dyDescent="0.25">
      <c r="B17" s="6">
        <v>4.01</v>
      </c>
      <c r="C17" s="7" t="s">
        <v>114</v>
      </c>
      <c r="D17" s="7">
        <v>12</v>
      </c>
      <c r="E17" s="7" t="s">
        <v>1</v>
      </c>
      <c r="F17" s="95" t="s">
        <v>1</v>
      </c>
      <c r="G17" s="15" t="s">
        <v>335</v>
      </c>
      <c r="H17" s="15" t="s">
        <v>336</v>
      </c>
      <c r="I17" s="15" t="s">
        <v>337</v>
      </c>
      <c r="J17" s="15" t="s">
        <v>22</v>
      </c>
      <c r="K17" s="18">
        <v>23000000</v>
      </c>
      <c r="L17" s="211" t="s">
        <v>366</v>
      </c>
      <c r="M17" s="13"/>
      <c r="N17" s="15" t="s">
        <v>338</v>
      </c>
      <c r="O17" s="9">
        <v>25000000</v>
      </c>
    </row>
    <row r="18" spans="2:15" ht="24" x14ac:dyDescent="0.25">
      <c r="B18" s="6">
        <v>4.01</v>
      </c>
      <c r="C18" s="7" t="s">
        <v>114</v>
      </c>
      <c r="D18" s="7">
        <v>12</v>
      </c>
      <c r="E18" s="7" t="s">
        <v>1</v>
      </c>
      <c r="F18" s="95" t="s">
        <v>16</v>
      </c>
      <c r="G18" s="15" t="s">
        <v>8</v>
      </c>
      <c r="H18" s="15" t="s">
        <v>222</v>
      </c>
      <c r="I18" s="15" t="s">
        <v>223</v>
      </c>
      <c r="J18" s="15" t="s">
        <v>22</v>
      </c>
      <c r="K18" s="25">
        <v>8000000</v>
      </c>
      <c r="L18" s="211" t="s">
        <v>366</v>
      </c>
      <c r="M18" s="24"/>
      <c r="N18" s="15" t="s">
        <v>224</v>
      </c>
      <c r="O18" s="9">
        <v>8000000</v>
      </c>
    </row>
    <row r="19" spans="2:15" ht="24" x14ac:dyDescent="0.25">
      <c r="B19" s="6">
        <v>4.01</v>
      </c>
      <c r="C19" s="7" t="s">
        <v>114</v>
      </c>
      <c r="D19" s="7">
        <v>12</v>
      </c>
      <c r="E19" s="7" t="s">
        <v>1</v>
      </c>
      <c r="F19" s="95" t="s">
        <v>17</v>
      </c>
      <c r="G19" s="15" t="s">
        <v>9</v>
      </c>
      <c r="H19" s="15" t="s">
        <v>119</v>
      </c>
      <c r="I19" s="15" t="s">
        <v>225</v>
      </c>
      <c r="J19" s="15" t="s">
        <v>22</v>
      </c>
      <c r="K19" s="25">
        <v>17000000</v>
      </c>
      <c r="L19" s="211" t="s">
        <v>366</v>
      </c>
      <c r="M19" s="24"/>
      <c r="N19" s="15" t="s">
        <v>225</v>
      </c>
      <c r="O19" s="9">
        <v>19000000</v>
      </c>
    </row>
    <row r="20" spans="2:15" ht="24" x14ac:dyDescent="0.25">
      <c r="B20" s="6">
        <v>4.01</v>
      </c>
      <c r="C20" s="7" t="s">
        <v>114</v>
      </c>
      <c r="D20" s="7">
        <v>12</v>
      </c>
      <c r="E20" s="7" t="s">
        <v>1</v>
      </c>
      <c r="F20" s="96">
        <v>10</v>
      </c>
      <c r="G20" s="15" t="s">
        <v>10</v>
      </c>
      <c r="H20" s="15" t="s">
        <v>226</v>
      </c>
      <c r="I20" s="15" t="s">
        <v>227</v>
      </c>
      <c r="J20" s="15" t="s">
        <v>22</v>
      </c>
      <c r="K20" s="25">
        <v>10000000</v>
      </c>
      <c r="L20" s="211" t="s">
        <v>366</v>
      </c>
      <c r="M20" s="24"/>
      <c r="N20" s="15" t="s">
        <v>227</v>
      </c>
      <c r="O20" s="9">
        <v>11000000</v>
      </c>
    </row>
    <row r="21" spans="2:15" ht="24" x14ac:dyDescent="0.25">
      <c r="B21" s="6">
        <v>4.01</v>
      </c>
      <c r="C21" s="7" t="s">
        <v>114</v>
      </c>
      <c r="D21" s="7">
        <v>12</v>
      </c>
      <c r="E21" s="7" t="s">
        <v>1</v>
      </c>
      <c r="F21" s="96">
        <v>11</v>
      </c>
      <c r="G21" s="15" t="s">
        <v>11</v>
      </c>
      <c r="H21" s="15" t="s">
        <v>228</v>
      </c>
      <c r="I21" s="15" t="s">
        <v>229</v>
      </c>
      <c r="J21" s="15" t="s">
        <v>22</v>
      </c>
      <c r="K21" s="25">
        <v>4000000</v>
      </c>
      <c r="L21" s="211" t="s">
        <v>366</v>
      </c>
      <c r="M21" s="24"/>
      <c r="N21" s="15" t="s">
        <v>229</v>
      </c>
      <c r="O21" s="9">
        <v>5000000</v>
      </c>
    </row>
    <row r="22" spans="2:15" ht="9.75" customHeight="1" x14ac:dyDescent="0.25">
      <c r="B22" s="6"/>
      <c r="C22" s="7"/>
      <c r="D22" s="7"/>
      <c r="E22" s="7"/>
      <c r="F22" s="96"/>
      <c r="G22" s="15"/>
      <c r="H22" s="15"/>
      <c r="I22" s="15"/>
      <c r="J22" s="15"/>
      <c r="K22" s="25"/>
      <c r="L22" s="211"/>
      <c r="M22" s="24"/>
      <c r="N22" s="15"/>
      <c r="O22" s="23"/>
    </row>
    <row r="23" spans="2:15" ht="24" x14ac:dyDescent="0.25">
      <c r="B23" s="6">
        <v>4.01</v>
      </c>
      <c r="C23" s="7" t="s">
        <v>114</v>
      </c>
      <c r="D23" s="7">
        <v>12</v>
      </c>
      <c r="E23" s="7" t="s">
        <v>1</v>
      </c>
      <c r="F23" s="96">
        <v>12</v>
      </c>
      <c r="G23" s="15" t="s">
        <v>24</v>
      </c>
      <c r="H23" s="15" t="s">
        <v>230</v>
      </c>
      <c r="I23" s="15" t="s">
        <v>231</v>
      </c>
      <c r="J23" s="15" t="s">
        <v>22</v>
      </c>
      <c r="K23" s="25">
        <v>3000000</v>
      </c>
      <c r="L23" s="211" t="s">
        <v>366</v>
      </c>
      <c r="M23" s="24"/>
      <c r="N23" s="15" t="s">
        <v>231</v>
      </c>
      <c r="O23" s="9">
        <v>4000000</v>
      </c>
    </row>
    <row r="24" spans="2:15" ht="24" x14ac:dyDescent="0.25">
      <c r="B24" s="6">
        <v>4.01</v>
      </c>
      <c r="C24" s="7" t="s">
        <v>114</v>
      </c>
      <c r="D24" s="7">
        <v>12</v>
      </c>
      <c r="E24" s="7" t="s">
        <v>1</v>
      </c>
      <c r="F24" s="96">
        <v>17</v>
      </c>
      <c r="G24" s="15" t="s">
        <v>12</v>
      </c>
      <c r="H24" s="15" t="s">
        <v>232</v>
      </c>
      <c r="I24" s="15" t="s">
        <v>233</v>
      </c>
      <c r="J24" s="15" t="s">
        <v>22</v>
      </c>
      <c r="K24" s="25">
        <v>14000000</v>
      </c>
      <c r="L24" s="211" t="s">
        <v>366</v>
      </c>
      <c r="M24" s="24"/>
      <c r="N24" s="15" t="s">
        <v>233</v>
      </c>
      <c r="O24" s="9">
        <v>15000000</v>
      </c>
    </row>
    <row r="25" spans="2:15" ht="36" x14ac:dyDescent="0.25">
      <c r="B25" s="6">
        <v>4.01</v>
      </c>
      <c r="C25" s="7" t="s">
        <v>114</v>
      </c>
      <c r="D25" s="7">
        <v>12</v>
      </c>
      <c r="E25" s="7" t="s">
        <v>1</v>
      </c>
      <c r="F25" s="96">
        <v>19</v>
      </c>
      <c r="G25" s="15" t="s">
        <v>101</v>
      </c>
      <c r="H25" s="15" t="s">
        <v>234</v>
      </c>
      <c r="I25" s="15" t="s">
        <v>235</v>
      </c>
      <c r="J25" s="15" t="s">
        <v>22</v>
      </c>
      <c r="K25" s="25">
        <v>25000000</v>
      </c>
      <c r="L25" s="211" t="s">
        <v>366</v>
      </c>
      <c r="M25" s="24"/>
      <c r="N25" s="15" t="s">
        <v>235</v>
      </c>
      <c r="O25" s="18">
        <v>30000000</v>
      </c>
    </row>
    <row r="26" spans="2:15" ht="36" x14ac:dyDescent="0.25">
      <c r="B26" s="6">
        <v>4.01</v>
      </c>
      <c r="C26" s="7" t="s">
        <v>114</v>
      </c>
      <c r="D26" s="7">
        <v>12</v>
      </c>
      <c r="E26" s="7" t="s">
        <v>1</v>
      </c>
      <c r="F26" s="96">
        <v>19</v>
      </c>
      <c r="G26" s="15" t="s">
        <v>13</v>
      </c>
      <c r="H26" s="15" t="s">
        <v>234</v>
      </c>
      <c r="I26" s="15" t="s">
        <v>235</v>
      </c>
      <c r="J26" s="15" t="s">
        <v>22</v>
      </c>
      <c r="K26" s="25">
        <v>9000000</v>
      </c>
      <c r="L26" s="211" t="s">
        <v>366</v>
      </c>
      <c r="M26" s="24"/>
      <c r="N26" s="15" t="s">
        <v>235</v>
      </c>
      <c r="O26" s="18">
        <v>10000000</v>
      </c>
    </row>
    <row r="27" spans="2:15" x14ac:dyDescent="0.25">
      <c r="B27" s="6"/>
      <c r="C27" s="7"/>
      <c r="D27" s="7"/>
      <c r="E27" s="7"/>
      <c r="F27" s="96"/>
      <c r="G27" s="15"/>
      <c r="H27" s="15"/>
      <c r="I27" s="15"/>
      <c r="J27" s="15"/>
      <c r="K27" s="25"/>
      <c r="L27" s="211"/>
      <c r="M27" s="24"/>
      <c r="N27" s="15"/>
      <c r="O27" s="18"/>
    </row>
    <row r="28" spans="2:15" x14ac:dyDescent="0.25">
      <c r="B28" s="84"/>
      <c r="C28" s="84"/>
      <c r="D28" s="84"/>
      <c r="E28" s="84"/>
      <c r="F28" s="236"/>
      <c r="G28" s="37"/>
      <c r="H28" s="37"/>
      <c r="I28" s="37"/>
      <c r="J28" s="37"/>
      <c r="K28" s="237"/>
      <c r="L28" s="238"/>
      <c r="M28" s="239"/>
      <c r="N28" s="37"/>
      <c r="O28" s="38"/>
    </row>
    <row r="29" spans="2:15" x14ac:dyDescent="0.25">
      <c r="B29" s="28"/>
      <c r="C29" s="28"/>
      <c r="D29" s="28"/>
      <c r="E29" s="28"/>
      <c r="F29" s="11"/>
      <c r="G29" s="27"/>
      <c r="H29" s="27"/>
      <c r="I29" s="27"/>
      <c r="J29" s="27"/>
      <c r="K29" s="85"/>
      <c r="L29" s="240"/>
      <c r="M29" s="86"/>
      <c r="N29" s="27"/>
      <c r="O29" s="40"/>
    </row>
    <row r="30" spans="2:15" x14ac:dyDescent="0.25">
      <c r="B30" s="298">
        <v>1</v>
      </c>
      <c r="C30" s="298"/>
      <c r="D30" s="298"/>
      <c r="E30" s="298"/>
      <c r="F30" s="298"/>
      <c r="G30" s="233">
        <v>2</v>
      </c>
      <c r="H30" s="233">
        <v>3</v>
      </c>
      <c r="I30" s="233">
        <v>5</v>
      </c>
      <c r="J30" s="233">
        <v>4</v>
      </c>
      <c r="K30" s="233">
        <v>6</v>
      </c>
      <c r="L30" s="233">
        <v>7</v>
      </c>
      <c r="M30" s="233">
        <v>8</v>
      </c>
      <c r="N30" s="233">
        <v>9</v>
      </c>
      <c r="O30" s="233">
        <v>10</v>
      </c>
    </row>
    <row r="31" spans="2:15" x14ac:dyDescent="0.25">
      <c r="B31" s="6"/>
      <c r="C31" s="7"/>
      <c r="D31" s="7"/>
      <c r="E31" s="7"/>
      <c r="F31" s="96"/>
      <c r="G31" s="15"/>
      <c r="H31" s="15"/>
      <c r="I31" s="15"/>
      <c r="J31" s="15"/>
      <c r="K31" s="25"/>
      <c r="L31" s="211"/>
      <c r="M31" s="24"/>
      <c r="N31" s="15"/>
      <c r="O31" s="18"/>
    </row>
    <row r="32" spans="2:15" ht="24" x14ac:dyDescent="0.25">
      <c r="B32" s="6">
        <v>4.01</v>
      </c>
      <c r="C32" s="7" t="s">
        <v>114</v>
      </c>
      <c r="D32" s="7">
        <v>12</v>
      </c>
      <c r="E32" s="7" t="s">
        <v>1</v>
      </c>
      <c r="F32" s="96">
        <v>20</v>
      </c>
      <c r="G32" s="14" t="s">
        <v>14</v>
      </c>
      <c r="H32" s="15" t="s">
        <v>119</v>
      </c>
      <c r="I32" s="15" t="s">
        <v>236</v>
      </c>
      <c r="J32" s="15" t="s">
        <v>22</v>
      </c>
      <c r="K32" s="18">
        <v>30000000</v>
      </c>
      <c r="L32" s="211" t="s">
        <v>366</v>
      </c>
      <c r="M32" s="13"/>
      <c r="N32" s="15" t="s">
        <v>236</v>
      </c>
      <c r="O32" s="18">
        <v>32000000</v>
      </c>
    </row>
    <row r="33" spans="2:15" ht="24" x14ac:dyDescent="0.25">
      <c r="B33" s="6">
        <v>4.01</v>
      </c>
      <c r="C33" s="7" t="s">
        <v>114</v>
      </c>
      <c r="D33" s="7">
        <v>12</v>
      </c>
      <c r="E33" s="7" t="s">
        <v>1</v>
      </c>
      <c r="F33" s="96">
        <v>29</v>
      </c>
      <c r="G33" s="15" t="s">
        <v>215</v>
      </c>
      <c r="H33" s="15" t="s">
        <v>119</v>
      </c>
      <c r="I33" s="15" t="s">
        <v>236</v>
      </c>
      <c r="J33" s="15" t="s">
        <v>22</v>
      </c>
      <c r="K33" s="18">
        <v>30000000</v>
      </c>
      <c r="L33" s="211" t="s">
        <v>366</v>
      </c>
      <c r="M33" s="13"/>
      <c r="N33" s="15" t="s">
        <v>236</v>
      </c>
      <c r="O33" s="18">
        <v>32000000</v>
      </c>
    </row>
    <row r="34" spans="2:15" ht="8.25" customHeight="1" x14ac:dyDescent="0.25">
      <c r="B34" s="99"/>
      <c r="C34" s="100"/>
      <c r="D34" s="100"/>
      <c r="E34" s="100"/>
      <c r="F34" s="101"/>
      <c r="G34" s="57"/>
      <c r="H34" s="57"/>
      <c r="I34" s="57"/>
      <c r="J34" s="57"/>
      <c r="K34" s="57"/>
      <c r="L34" s="57"/>
      <c r="M34" s="57"/>
      <c r="N34" s="57"/>
      <c r="O34" s="57"/>
    </row>
    <row r="35" spans="2:15" ht="40.5" customHeight="1" x14ac:dyDescent="0.25">
      <c r="B35" s="6">
        <v>4.01</v>
      </c>
      <c r="C35" s="7" t="s">
        <v>114</v>
      </c>
      <c r="D35" s="7">
        <v>12</v>
      </c>
      <c r="E35" s="7" t="s">
        <v>15</v>
      </c>
      <c r="F35" s="45"/>
      <c r="G35" s="235" t="s">
        <v>38</v>
      </c>
      <c r="H35" s="15" t="s">
        <v>368</v>
      </c>
      <c r="I35" s="15"/>
      <c r="J35" s="24"/>
      <c r="K35" s="31">
        <f>K36+K38+K40+K42+K44</f>
        <v>270000000</v>
      </c>
      <c r="L35" s="31"/>
      <c r="M35" s="88"/>
      <c r="N35" s="210"/>
      <c r="O35" s="31">
        <f>O36+O38+O40+O42+O44</f>
        <v>275000000</v>
      </c>
    </row>
    <row r="36" spans="2:15" ht="24" x14ac:dyDescent="0.25">
      <c r="B36" s="6">
        <v>4.01</v>
      </c>
      <c r="C36" s="7" t="s">
        <v>114</v>
      </c>
      <c r="D36" s="7">
        <v>12</v>
      </c>
      <c r="E36" s="7">
        <v>2</v>
      </c>
      <c r="F36" s="102">
        <v>22</v>
      </c>
      <c r="G36" s="14" t="s">
        <v>18</v>
      </c>
      <c r="H36" s="15" t="s">
        <v>237</v>
      </c>
      <c r="I36" s="15" t="s">
        <v>238</v>
      </c>
      <c r="J36" s="15" t="s">
        <v>22</v>
      </c>
      <c r="K36" s="19">
        <v>200000000</v>
      </c>
      <c r="L36" s="211" t="s">
        <v>366</v>
      </c>
      <c r="M36" s="16"/>
      <c r="N36" s="42" t="s">
        <v>238</v>
      </c>
      <c r="O36" s="9">
        <v>200000000</v>
      </c>
    </row>
    <row r="37" spans="2:15" ht="6.75" customHeight="1" x14ac:dyDescent="0.25">
      <c r="B37" s="20"/>
      <c r="C37" s="8"/>
      <c r="D37" s="8"/>
      <c r="E37" s="8"/>
      <c r="F37" s="45"/>
      <c r="G37" s="14"/>
      <c r="H37" s="15"/>
      <c r="I37" s="15"/>
      <c r="J37" s="24"/>
      <c r="K37" s="19"/>
      <c r="L37" s="19"/>
      <c r="M37" s="16"/>
      <c r="N37" s="42"/>
      <c r="O37" s="18"/>
    </row>
    <row r="38" spans="2:15" ht="24" x14ac:dyDescent="0.25">
      <c r="B38" s="6">
        <v>4.01</v>
      </c>
      <c r="C38" s="7" t="s">
        <v>114</v>
      </c>
      <c r="D38" s="7">
        <v>12</v>
      </c>
      <c r="E38" s="7" t="s">
        <v>15</v>
      </c>
      <c r="F38" s="45">
        <v>23</v>
      </c>
      <c r="G38" s="14" t="s">
        <v>21</v>
      </c>
      <c r="H38" s="15" t="s">
        <v>239</v>
      </c>
      <c r="I38" s="15" t="s">
        <v>240</v>
      </c>
      <c r="J38" s="15" t="s">
        <v>22</v>
      </c>
      <c r="K38" s="19">
        <v>30000000</v>
      </c>
      <c r="L38" s="211" t="s">
        <v>366</v>
      </c>
      <c r="M38" s="16"/>
      <c r="N38" s="42" t="s">
        <v>240</v>
      </c>
      <c r="O38" s="9">
        <v>30000000</v>
      </c>
    </row>
    <row r="39" spans="2:15" ht="6.75" customHeight="1" x14ac:dyDescent="0.25">
      <c r="B39" s="20"/>
      <c r="C39" s="8"/>
      <c r="D39" s="8"/>
      <c r="E39" s="8"/>
      <c r="F39" s="45"/>
      <c r="G39" s="13"/>
      <c r="H39" s="15"/>
      <c r="I39" s="15"/>
      <c r="J39" s="24"/>
      <c r="K39" s="19"/>
      <c r="L39" s="19"/>
      <c r="M39" s="16"/>
      <c r="N39" s="42"/>
      <c r="O39" s="9"/>
    </row>
    <row r="40" spans="2:15" ht="27.75" customHeight="1" x14ac:dyDescent="0.25">
      <c r="B40" s="6">
        <v>4.01</v>
      </c>
      <c r="C40" s="7" t="s">
        <v>114</v>
      </c>
      <c r="D40" s="7">
        <v>12</v>
      </c>
      <c r="E40" s="7" t="s">
        <v>15</v>
      </c>
      <c r="F40" s="45">
        <v>22</v>
      </c>
      <c r="G40" s="15" t="s">
        <v>109</v>
      </c>
      <c r="H40" s="15" t="s">
        <v>241</v>
      </c>
      <c r="I40" s="15" t="s">
        <v>238</v>
      </c>
      <c r="J40" s="15" t="s">
        <v>22</v>
      </c>
      <c r="K40" s="19">
        <v>20000000</v>
      </c>
      <c r="L40" s="211" t="s">
        <v>366</v>
      </c>
      <c r="M40" s="16"/>
      <c r="N40" s="42" t="s">
        <v>238</v>
      </c>
      <c r="O40" s="9">
        <f>K40+(10%*K40)</f>
        <v>22000000</v>
      </c>
    </row>
    <row r="41" spans="2:15" ht="6.75" customHeight="1" x14ac:dyDescent="0.25">
      <c r="B41" s="20"/>
      <c r="C41" s="8"/>
      <c r="D41" s="8"/>
      <c r="E41" s="8"/>
      <c r="F41" s="45"/>
      <c r="G41" s="13"/>
      <c r="H41" s="15"/>
      <c r="I41" s="15"/>
      <c r="J41" s="24"/>
      <c r="K41" s="19"/>
      <c r="L41" s="19"/>
      <c r="M41" s="16"/>
      <c r="N41" s="42"/>
      <c r="O41" s="9"/>
    </row>
    <row r="42" spans="2:15" ht="24" x14ac:dyDescent="0.25">
      <c r="B42" s="6">
        <v>4.01</v>
      </c>
      <c r="C42" s="7" t="s">
        <v>114</v>
      </c>
      <c r="D42" s="7">
        <v>12</v>
      </c>
      <c r="E42" s="7" t="s">
        <v>15</v>
      </c>
      <c r="F42" s="45">
        <v>24</v>
      </c>
      <c r="G42" s="15" t="s">
        <v>23</v>
      </c>
      <c r="H42" s="15" t="s">
        <v>243</v>
      </c>
      <c r="I42" s="15" t="s">
        <v>244</v>
      </c>
      <c r="J42" s="15" t="s">
        <v>22</v>
      </c>
      <c r="K42" s="19">
        <v>8000000</v>
      </c>
      <c r="L42" s="211" t="s">
        <v>366</v>
      </c>
      <c r="M42" s="16"/>
      <c r="N42" s="42" t="s">
        <v>245</v>
      </c>
      <c r="O42" s="9">
        <v>9000000</v>
      </c>
    </row>
    <row r="43" spans="2:15" ht="10.5" customHeight="1" x14ac:dyDescent="0.25">
      <c r="B43" s="20"/>
      <c r="C43" s="8"/>
      <c r="D43" s="8"/>
      <c r="E43" s="8"/>
      <c r="F43" s="45"/>
      <c r="G43" s="15"/>
      <c r="H43" s="15"/>
      <c r="I43" s="15"/>
      <c r="J43" s="24"/>
      <c r="K43" s="19"/>
      <c r="L43" s="19"/>
      <c r="M43" s="16"/>
      <c r="N43" s="42"/>
      <c r="O43" s="9"/>
    </row>
    <row r="44" spans="2:15" ht="32.25" customHeight="1" x14ac:dyDescent="0.25">
      <c r="B44" s="6">
        <v>4.01</v>
      </c>
      <c r="C44" s="7" t="s">
        <v>114</v>
      </c>
      <c r="D44" s="7">
        <v>12</v>
      </c>
      <c r="E44" s="7" t="s">
        <v>15</v>
      </c>
      <c r="F44" s="45">
        <v>30</v>
      </c>
      <c r="G44" s="15" t="s">
        <v>25</v>
      </c>
      <c r="H44" s="15" t="s">
        <v>246</v>
      </c>
      <c r="I44" s="15" t="s">
        <v>247</v>
      </c>
      <c r="J44" s="15" t="s">
        <v>22</v>
      </c>
      <c r="K44" s="19">
        <v>12000000</v>
      </c>
      <c r="L44" s="211" t="s">
        <v>366</v>
      </c>
      <c r="M44" s="16"/>
      <c r="N44" s="42" t="s">
        <v>247</v>
      </c>
      <c r="O44" s="9">
        <v>14000000</v>
      </c>
    </row>
    <row r="45" spans="2:15" ht="48" x14ac:dyDescent="0.25">
      <c r="B45" s="6">
        <v>4.01</v>
      </c>
      <c r="C45" s="7" t="s">
        <v>114</v>
      </c>
      <c r="D45" s="7">
        <v>12</v>
      </c>
      <c r="E45" s="7">
        <v>31</v>
      </c>
      <c r="F45" s="45"/>
      <c r="G45" s="29" t="s">
        <v>106</v>
      </c>
      <c r="H45" s="29" t="s">
        <v>369</v>
      </c>
      <c r="I45" s="15"/>
      <c r="J45" s="15"/>
      <c r="K45" s="89">
        <f>K46+K47+K48+K49+K50+K51+K56+K57+K59</f>
        <v>348000000</v>
      </c>
      <c r="L45" s="89"/>
      <c r="M45" s="16"/>
      <c r="N45" s="42"/>
      <c r="O45" s="52">
        <f>O46+O47+O48+O49+O50+O51+O56+O57+O59</f>
        <v>373000000</v>
      </c>
    </row>
    <row r="46" spans="2:15" ht="36" x14ac:dyDescent="0.25">
      <c r="B46" s="6">
        <v>4.01</v>
      </c>
      <c r="C46" s="7" t="s">
        <v>114</v>
      </c>
      <c r="D46" s="7">
        <v>12</v>
      </c>
      <c r="E46" s="7">
        <v>31</v>
      </c>
      <c r="F46" s="102" t="s">
        <v>1</v>
      </c>
      <c r="G46" s="90" t="s">
        <v>27</v>
      </c>
      <c r="H46" s="15" t="s">
        <v>250</v>
      </c>
      <c r="I46" s="15" t="s">
        <v>249</v>
      </c>
      <c r="J46" s="15" t="s">
        <v>43</v>
      </c>
      <c r="K46" s="18">
        <v>7000000</v>
      </c>
      <c r="L46" s="211" t="s">
        <v>366</v>
      </c>
      <c r="M46" s="13"/>
      <c r="N46" s="42" t="s">
        <v>249</v>
      </c>
      <c r="O46" s="9">
        <v>8000000</v>
      </c>
    </row>
    <row r="47" spans="2:15" ht="36" x14ac:dyDescent="0.25">
      <c r="B47" s="6">
        <v>4.01</v>
      </c>
      <c r="C47" s="7" t="s">
        <v>114</v>
      </c>
      <c r="D47" s="7">
        <v>12</v>
      </c>
      <c r="E47" s="7">
        <v>31</v>
      </c>
      <c r="F47" s="102" t="s">
        <v>15</v>
      </c>
      <c r="G47" s="15" t="s">
        <v>28</v>
      </c>
      <c r="H47" s="15" t="s">
        <v>251</v>
      </c>
      <c r="I47" s="15" t="s">
        <v>249</v>
      </c>
      <c r="J47" s="15" t="s">
        <v>43</v>
      </c>
      <c r="K47" s="18">
        <v>5000000</v>
      </c>
      <c r="L47" s="211" t="s">
        <v>366</v>
      </c>
      <c r="M47" s="13"/>
      <c r="N47" s="42" t="s">
        <v>249</v>
      </c>
      <c r="O47" s="9">
        <v>8000000</v>
      </c>
    </row>
    <row r="48" spans="2:15" ht="36" x14ac:dyDescent="0.25">
      <c r="B48" s="6">
        <v>4.01</v>
      </c>
      <c r="C48" s="7" t="s">
        <v>114</v>
      </c>
      <c r="D48" s="7">
        <v>12</v>
      </c>
      <c r="E48" s="7">
        <v>31</v>
      </c>
      <c r="F48" s="102" t="s">
        <v>39</v>
      </c>
      <c r="G48" s="15" t="s">
        <v>29</v>
      </c>
      <c r="H48" s="15" t="s">
        <v>252</v>
      </c>
      <c r="I48" s="15" t="s">
        <v>249</v>
      </c>
      <c r="J48" s="15" t="s">
        <v>43</v>
      </c>
      <c r="K48" s="18">
        <v>232000000</v>
      </c>
      <c r="L48" s="211" t="s">
        <v>366</v>
      </c>
      <c r="M48" s="13"/>
      <c r="N48" s="10" t="s">
        <v>249</v>
      </c>
      <c r="O48" s="18">
        <v>253000000</v>
      </c>
    </row>
    <row r="49" spans="2:16" ht="24" x14ac:dyDescent="0.25">
      <c r="B49" s="6">
        <v>4.01</v>
      </c>
      <c r="C49" s="7" t="s">
        <v>114</v>
      </c>
      <c r="D49" s="7">
        <v>12</v>
      </c>
      <c r="E49" s="7">
        <v>31</v>
      </c>
      <c r="F49" s="102" t="s">
        <v>99</v>
      </c>
      <c r="G49" s="15" t="s">
        <v>41</v>
      </c>
      <c r="H49" s="15" t="s">
        <v>253</v>
      </c>
      <c r="I49" s="15" t="s">
        <v>249</v>
      </c>
      <c r="J49" s="15" t="s">
        <v>43</v>
      </c>
      <c r="K49" s="18">
        <v>10000000</v>
      </c>
      <c r="L49" s="211" t="s">
        <v>366</v>
      </c>
      <c r="M49" s="13"/>
      <c r="N49" s="10" t="s">
        <v>249</v>
      </c>
      <c r="O49" s="18">
        <f>K49+(10%*K49)</f>
        <v>11000000</v>
      </c>
    </row>
    <row r="50" spans="2:16" ht="29.25" customHeight="1" x14ac:dyDescent="0.25">
      <c r="B50" s="6">
        <v>4.01</v>
      </c>
      <c r="C50" s="7" t="s">
        <v>114</v>
      </c>
      <c r="D50" s="7">
        <v>12</v>
      </c>
      <c r="E50" s="7">
        <v>31</v>
      </c>
      <c r="F50" s="102">
        <v>11</v>
      </c>
      <c r="G50" s="15" t="s">
        <v>102</v>
      </c>
      <c r="H50" s="15" t="s">
        <v>254</v>
      </c>
      <c r="I50" s="15" t="s">
        <v>248</v>
      </c>
      <c r="J50" s="15" t="s">
        <v>22</v>
      </c>
      <c r="K50" s="18">
        <v>7000000</v>
      </c>
      <c r="L50" s="211" t="s">
        <v>366</v>
      </c>
      <c r="M50" s="13"/>
      <c r="N50" s="15" t="s">
        <v>248</v>
      </c>
      <c r="O50" s="9">
        <v>8000000</v>
      </c>
    </row>
    <row r="51" spans="2:16" ht="29.25" customHeight="1" x14ac:dyDescent="0.25">
      <c r="B51" s="6">
        <v>4.01</v>
      </c>
      <c r="C51" s="7" t="s">
        <v>114</v>
      </c>
      <c r="D51" s="7">
        <v>12</v>
      </c>
      <c r="E51" s="7">
        <v>31</v>
      </c>
      <c r="F51" s="102">
        <v>11</v>
      </c>
      <c r="G51" s="15" t="s">
        <v>218</v>
      </c>
      <c r="H51" s="15" t="s">
        <v>139</v>
      </c>
      <c r="I51" s="15" t="s">
        <v>248</v>
      </c>
      <c r="J51" s="15" t="s">
        <v>22</v>
      </c>
      <c r="K51" s="18">
        <v>15000000</v>
      </c>
      <c r="L51" s="211" t="s">
        <v>366</v>
      </c>
      <c r="M51" s="13"/>
      <c r="N51" s="15" t="s">
        <v>248</v>
      </c>
      <c r="O51" s="9">
        <v>16000000</v>
      </c>
    </row>
    <row r="52" spans="2:16" ht="29.25" customHeight="1" x14ac:dyDescent="0.25">
      <c r="B52" s="84"/>
      <c r="C52" s="84"/>
      <c r="D52" s="84"/>
      <c r="E52" s="84"/>
      <c r="F52" s="35"/>
      <c r="G52" s="37"/>
      <c r="H52" s="37"/>
      <c r="I52" s="37"/>
      <c r="J52" s="37"/>
      <c r="K52" s="38"/>
      <c r="L52" s="238"/>
      <c r="M52" s="3"/>
      <c r="N52" s="37"/>
      <c r="O52" s="38"/>
    </row>
    <row r="53" spans="2:16" ht="29.25" customHeight="1" x14ac:dyDescent="0.25">
      <c r="B53" s="28"/>
      <c r="C53" s="28"/>
      <c r="D53" s="28"/>
      <c r="E53" s="28"/>
      <c r="F53" s="34"/>
      <c r="G53" s="27"/>
      <c r="H53" s="27"/>
      <c r="I53" s="27"/>
      <c r="J53" s="27"/>
      <c r="K53" s="40"/>
      <c r="L53" s="240"/>
      <c r="M53" s="41"/>
      <c r="N53" s="27"/>
      <c r="O53" s="40"/>
    </row>
    <row r="54" spans="2:16" ht="22.5" customHeight="1" x14ac:dyDescent="0.25">
      <c r="B54" s="298">
        <v>1</v>
      </c>
      <c r="C54" s="298"/>
      <c r="D54" s="298"/>
      <c r="E54" s="298"/>
      <c r="F54" s="298"/>
      <c r="G54" s="242">
        <v>2</v>
      </c>
      <c r="H54" s="242">
        <v>3</v>
      </c>
      <c r="I54" s="242">
        <v>5</v>
      </c>
      <c r="J54" s="242">
        <v>4</v>
      </c>
      <c r="K54" s="242">
        <v>6</v>
      </c>
      <c r="L54" s="242">
        <v>7</v>
      </c>
      <c r="M54" s="242">
        <v>8</v>
      </c>
      <c r="N54" s="242">
        <v>9</v>
      </c>
      <c r="O54" s="242">
        <v>10</v>
      </c>
    </row>
    <row r="55" spans="2:16" ht="9.75" customHeight="1" x14ac:dyDescent="0.25">
      <c r="B55" s="32"/>
      <c r="C55" s="33"/>
      <c r="D55" s="33"/>
      <c r="E55" s="33"/>
      <c r="F55" s="45"/>
      <c r="G55" s="15"/>
      <c r="H55" s="15"/>
      <c r="I55" s="15"/>
      <c r="J55" s="15"/>
      <c r="K55" s="18"/>
      <c r="L55" s="211"/>
      <c r="M55" s="13"/>
      <c r="N55" s="15"/>
      <c r="O55" s="18"/>
    </row>
    <row r="56" spans="2:16" ht="24" x14ac:dyDescent="0.25">
      <c r="B56" s="6">
        <v>4.01</v>
      </c>
      <c r="C56" s="7" t="s">
        <v>114</v>
      </c>
      <c r="D56" s="7">
        <v>12</v>
      </c>
      <c r="E56" s="7">
        <v>31</v>
      </c>
      <c r="F56" s="102" t="s">
        <v>100</v>
      </c>
      <c r="G56" s="15" t="s">
        <v>42</v>
      </c>
      <c r="H56" s="15" t="s">
        <v>255</v>
      </c>
      <c r="I56" s="15" t="s">
        <v>266</v>
      </c>
      <c r="J56" s="15" t="s">
        <v>22</v>
      </c>
      <c r="K56" s="18">
        <v>30000000</v>
      </c>
      <c r="L56" s="211" t="s">
        <v>366</v>
      </c>
      <c r="M56" s="13"/>
      <c r="N56" s="15" t="s">
        <v>266</v>
      </c>
      <c r="O56" s="9">
        <v>23000000</v>
      </c>
    </row>
    <row r="57" spans="2:16" ht="24" x14ac:dyDescent="0.25">
      <c r="B57" s="6">
        <v>4.01</v>
      </c>
      <c r="C57" s="7" t="s">
        <v>114</v>
      </c>
      <c r="D57" s="7">
        <v>12</v>
      </c>
      <c r="E57" s="7">
        <v>31</v>
      </c>
      <c r="F57" s="102" t="s">
        <v>115</v>
      </c>
      <c r="G57" s="15" t="s">
        <v>108</v>
      </c>
      <c r="H57" s="15" t="s">
        <v>256</v>
      </c>
      <c r="I57" s="15" t="s">
        <v>242</v>
      </c>
      <c r="J57" s="15" t="s">
        <v>22</v>
      </c>
      <c r="K57" s="18">
        <v>7000000</v>
      </c>
      <c r="L57" s="211" t="s">
        <v>366</v>
      </c>
      <c r="M57" s="13"/>
      <c r="N57" s="15" t="s">
        <v>242</v>
      </c>
      <c r="O57" s="9">
        <v>8000000</v>
      </c>
    </row>
    <row r="58" spans="2:16" ht="10.5" customHeight="1" x14ac:dyDescent="0.25">
      <c r="B58" s="32"/>
      <c r="C58" s="33"/>
      <c r="D58" s="33"/>
      <c r="E58" s="33"/>
      <c r="F58" s="45"/>
      <c r="G58" s="15"/>
      <c r="H58" s="15"/>
      <c r="I58" s="15"/>
      <c r="J58" s="15"/>
      <c r="K58" s="18"/>
      <c r="L58" s="211"/>
      <c r="M58" s="13"/>
      <c r="N58" s="15"/>
      <c r="O58" s="18"/>
    </row>
    <row r="59" spans="2:16" ht="24" x14ac:dyDescent="0.25">
      <c r="B59" s="6">
        <v>4.01</v>
      </c>
      <c r="C59" s="7" t="s">
        <v>114</v>
      </c>
      <c r="D59" s="7">
        <v>12</v>
      </c>
      <c r="E59" s="7">
        <v>31</v>
      </c>
      <c r="F59" s="102" t="s">
        <v>16</v>
      </c>
      <c r="G59" s="15" t="s">
        <v>217</v>
      </c>
      <c r="H59" s="15" t="s">
        <v>257</v>
      </c>
      <c r="I59" s="15" t="s">
        <v>248</v>
      </c>
      <c r="J59" s="15" t="s">
        <v>22</v>
      </c>
      <c r="K59" s="18">
        <v>35000000</v>
      </c>
      <c r="L59" s="211" t="s">
        <v>366</v>
      </c>
      <c r="M59" s="13"/>
      <c r="N59" s="15" t="s">
        <v>248</v>
      </c>
      <c r="O59" s="9">
        <v>38000000</v>
      </c>
    </row>
    <row r="60" spans="2:16" ht="48" x14ac:dyDescent="0.25">
      <c r="B60" s="6">
        <v>4.01</v>
      </c>
      <c r="C60" s="7" t="s">
        <v>114</v>
      </c>
      <c r="D60" s="7">
        <v>12</v>
      </c>
      <c r="E60" s="7">
        <v>32</v>
      </c>
      <c r="F60" s="45"/>
      <c r="G60" s="29" t="s">
        <v>26</v>
      </c>
      <c r="H60" s="29" t="s">
        <v>370</v>
      </c>
      <c r="I60" s="16"/>
      <c r="J60" s="15" t="s">
        <v>22</v>
      </c>
      <c r="K60" s="31">
        <v>78000000</v>
      </c>
      <c r="L60" s="212"/>
      <c r="M60" s="88"/>
      <c r="N60" s="91"/>
      <c r="O60" s="31">
        <f>O61+O62+O64</f>
        <v>129000000</v>
      </c>
    </row>
    <row r="61" spans="2:16" ht="42.75" customHeight="1" x14ac:dyDescent="0.25">
      <c r="B61" s="6">
        <v>4.01</v>
      </c>
      <c r="C61" s="7" t="s">
        <v>114</v>
      </c>
      <c r="D61" s="7">
        <v>12</v>
      </c>
      <c r="E61" s="7">
        <v>32</v>
      </c>
      <c r="F61" s="102" t="s">
        <v>1</v>
      </c>
      <c r="G61" s="15" t="s">
        <v>30</v>
      </c>
      <c r="H61" s="26" t="s">
        <v>258</v>
      </c>
      <c r="I61" s="15" t="s">
        <v>266</v>
      </c>
      <c r="J61" s="15" t="s">
        <v>43</v>
      </c>
      <c r="K61" s="18">
        <v>36000000</v>
      </c>
      <c r="L61" s="211" t="s">
        <v>366</v>
      </c>
      <c r="M61" s="13"/>
      <c r="N61" s="15" t="s">
        <v>266</v>
      </c>
      <c r="O61" s="9">
        <v>39000000</v>
      </c>
      <c r="P61" s="21"/>
    </row>
    <row r="62" spans="2:16" ht="41.25" customHeight="1" x14ac:dyDescent="0.25">
      <c r="B62" s="6">
        <v>4.01</v>
      </c>
      <c r="C62" s="7" t="s">
        <v>114</v>
      </c>
      <c r="D62" s="7">
        <v>12</v>
      </c>
      <c r="E62" s="7">
        <v>32</v>
      </c>
      <c r="F62" s="102" t="s">
        <v>15</v>
      </c>
      <c r="G62" s="26" t="s">
        <v>340</v>
      </c>
      <c r="H62" s="26" t="s">
        <v>259</v>
      </c>
      <c r="I62" s="15" t="s">
        <v>266</v>
      </c>
      <c r="J62" s="15" t="s">
        <v>43</v>
      </c>
      <c r="K62" s="18">
        <v>4000000</v>
      </c>
      <c r="L62" s="211" t="s">
        <v>366</v>
      </c>
      <c r="M62" s="13"/>
      <c r="N62" s="15" t="s">
        <v>266</v>
      </c>
      <c r="O62" s="9">
        <v>5000000</v>
      </c>
      <c r="P62" s="21"/>
    </row>
    <row r="63" spans="2:16" ht="9" customHeight="1" x14ac:dyDescent="0.25">
      <c r="B63" s="6"/>
      <c r="C63" s="7"/>
      <c r="D63" s="7"/>
      <c r="E63" s="7"/>
      <c r="F63" s="102"/>
      <c r="G63" s="26"/>
      <c r="H63" s="26"/>
      <c r="I63" s="15"/>
      <c r="J63" s="15"/>
      <c r="K63" s="18"/>
      <c r="L63" s="211"/>
      <c r="M63" s="13"/>
      <c r="N63" s="15"/>
      <c r="O63" s="9"/>
      <c r="P63" s="21"/>
    </row>
    <row r="64" spans="2:16" ht="35.25" customHeight="1" x14ac:dyDescent="0.25">
      <c r="B64" s="6">
        <v>4.01</v>
      </c>
      <c r="C64" s="7" t="s">
        <v>114</v>
      </c>
      <c r="D64" s="7">
        <v>12</v>
      </c>
      <c r="E64" s="7">
        <v>32</v>
      </c>
      <c r="F64" s="102" t="s">
        <v>39</v>
      </c>
      <c r="G64" s="26" t="s">
        <v>341</v>
      </c>
      <c r="H64" s="26" t="s">
        <v>260</v>
      </c>
      <c r="I64" s="15" t="s">
        <v>266</v>
      </c>
      <c r="J64" s="15" t="s">
        <v>43</v>
      </c>
      <c r="K64" s="18">
        <v>78000000</v>
      </c>
      <c r="L64" s="211" t="s">
        <v>366</v>
      </c>
      <c r="M64" s="13"/>
      <c r="N64" s="15" t="s">
        <v>266</v>
      </c>
      <c r="O64" s="9">
        <v>85000000</v>
      </c>
    </row>
    <row r="65" spans="2:15" ht="60" x14ac:dyDescent="0.25">
      <c r="B65" s="6">
        <v>4.01</v>
      </c>
      <c r="C65" s="7" t="s">
        <v>114</v>
      </c>
      <c r="D65" s="7">
        <v>12</v>
      </c>
      <c r="E65" s="7">
        <v>33</v>
      </c>
      <c r="F65" s="45"/>
      <c r="G65" s="44" t="s">
        <v>31</v>
      </c>
      <c r="H65" s="29" t="s">
        <v>371</v>
      </c>
      <c r="I65" s="16"/>
      <c r="J65" s="24"/>
      <c r="K65" s="89">
        <f>K66+K67+K69+K70+K72+K81</f>
        <v>61000000</v>
      </c>
      <c r="L65" s="89"/>
      <c r="M65" s="45"/>
      <c r="N65" s="45"/>
      <c r="O65" s="52">
        <f>O66+O67+O69+O70+O72+O81</f>
        <v>64000000</v>
      </c>
    </row>
    <row r="66" spans="2:15" ht="36" x14ac:dyDescent="0.25">
      <c r="B66" s="6">
        <v>4.01</v>
      </c>
      <c r="C66" s="7" t="s">
        <v>114</v>
      </c>
      <c r="D66" s="7">
        <v>12</v>
      </c>
      <c r="E66" s="7">
        <v>33</v>
      </c>
      <c r="F66" s="102" t="s">
        <v>1</v>
      </c>
      <c r="G66" s="26" t="s">
        <v>56</v>
      </c>
      <c r="H66" s="26" t="s">
        <v>261</v>
      </c>
      <c r="I66" s="15" t="s">
        <v>249</v>
      </c>
      <c r="J66" s="15" t="s">
        <v>43</v>
      </c>
      <c r="K66" s="18">
        <v>8000000</v>
      </c>
      <c r="L66" s="211" t="s">
        <v>366</v>
      </c>
      <c r="M66" s="46"/>
      <c r="N66" s="15" t="s">
        <v>249</v>
      </c>
      <c r="O66" s="9">
        <v>9000000</v>
      </c>
    </row>
    <row r="67" spans="2:15" ht="24" x14ac:dyDescent="0.25">
      <c r="B67" s="6">
        <v>4.01</v>
      </c>
      <c r="C67" s="7" t="s">
        <v>114</v>
      </c>
      <c r="D67" s="7">
        <v>12</v>
      </c>
      <c r="E67" s="7">
        <v>33</v>
      </c>
      <c r="F67" s="102" t="s">
        <v>15</v>
      </c>
      <c r="G67" s="26" t="s">
        <v>32</v>
      </c>
      <c r="H67" s="26" t="s">
        <v>262</v>
      </c>
      <c r="I67" s="15" t="s">
        <v>249</v>
      </c>
      <c r="J67" s="15" t="s">
        <v>43</v>
      </c>
      <c r="K67" s="18">
        <v>6000000</v>
      </c>
      <c r="L67" s="211" t="s">
        <v>366</v>
      </c>
      <c r="M67" s="43"/>
      <c r="N67" s="15" t="s">
        <v>249</v>
      </c>
      <c r="O67" s="9">
        <v>6000000</v>
      </c>
    </row>
    <row r="68" spans="2:15" x14ac:dyDescent="0.25">
      <c r="B68" s="6"/>
      <c r="C68" s="7"/>
      <c r="D68" s="7"/>
      <c r="E68" s="7"/>
      <c r="F68" s="102"/>
      <c r="G68" s="26"/>
      <c r="H68" s="26"/>
      <c r="I68" s="15"/>
      <c r="J68" s="15"/>
      <c r="K68" s="18"/>
      <c r="L68" s="9"/>
      <c r="M68" s="43"/>
      <c r="N68" s="15"/>
      <c r="O68" s="9"/>
    </row>
    <row r="69" spans="2:15" ht="24" x14ac:dyDescent="0.25">
      <c r="B69" s="6">
        <v>4.01</v>
      </c>
      <c r="C69" s="7" t="s">
        <v>114</v>
      </c>
      <c r="D69" s="7">
        <v>12</v>
      </c>
      <c r="E69" s="7">
        <v>33</v>
      </c>
      <c r="F69" s="102" t="s">
        <v>39</v>
      </c>
      <c r="G69" s="26" t="s">
        <v>33</v>
      </c>
      <c r="H69" s="26" t="s">
        <v>263</v>
      </c>
      <c r="I69" s="15" t="s">
        <v>249</v>
      </c>
      <c r="J69" s="15" t="s">
        <v>43</v>
      </c>
      <c r="K69" s="18">
        <v>6000000</v>
      </c>
      <c r="L69" s="18" t="s">
        <v>366</v>
      </c>
      <c r="M69" s="45"/>
      <c r="N69" s="15" t="s">
        <v>249</v>
      </c>
      <c r="O69" s="9">
        <v>6000000</v>
      </c>
    </row>
    <row r="70" spans="2:15" ht="24" x14ac:dyDescent="0.25">
      <c r="B70" s="6">
        <v>4.01</v>
      </c>
      <c r="C70" s="7" t="s">
        <v>114</v>
      </c>
      <c r="D70" s="7">
        <v>12</v>
      </c>
      <c r="E70" s="7">
        <v>33</v>
      </c>
      <c r="F70" s="102" t="s">
        <v>99</v>
      </c>
      <c r="G70" s="4" t="s">
        <v>34</v>
      </c>
      <c r="H70" s="26" t="s">
        <v>264</v>
      </c>
      <c r="I70" s="15" t="s">
        <v>249</v>
      </c>
      <c r="J70" s="15" t="s">
        <v>43</v>
      </c>
      <c r="K70" s="19">
        <v>9000000</v>
      </c>
      <c r="L70" s="18" t="s">
        <v>366</v>
      </c>
      <c r="M70" s="45"/>
      <c r="N70" s="15" t="s">
        <v>249</v>
      </c>
      <c r="O70" s="9">
        <v>10000000</v>
      </c>
    </row>
    <row r="71" spans="2:15" ht="8.25" customHeight="1" x14ac:dyDescent="0.25">
      <c r="B71" s="32"/>
      <c r="C71" s="33"/>
      <c r="D71" s="33"/>
      <c r="E71" s="33"/>
      <c r="F71" s="45"/>
      <c r="G71" s="4"/>
      <c r="H71" s="26"/>
      <c r="I71" s="15"/>
      <c r="J71" s="15"/>
      <c r="K71" s="19"/>
      <c r="L71" s="47"/>
      <c r="M71" s="45"/>
      <c r="N71" s="42"/>
      <c r="O71" s="9"/>
    </row>
    <row r="72" spans="2:15" x14ac:dyDescent="0.25">
      <c r="B72" s="6">
        <v>4.01</v>
      </c>
      <c r="C72" s="7" t="s">
        <v>114</v>
      </c>
      <c r="D72" s="7">
        <v>12</v>
      </c>
      <c r="E72" s="7">
        <v>33</v>
      </c>
      <c r="F72" s="102" t="s">
        <v>115</v>
      </c>
      <c r="G72" s="4" t="s">
        <v>58</v>
      </c>
      <c r="H72" s="26" t="s">
        <v>265</v>
      </c>
      <c r="I72" s="15" t="s">
        <v>59</v>
      </c>
      <c r="J72" s="15" t="s">
        <v>59</v>
      </c>
      <c r="K72" s="19">
        <v>17000000</v>
      </c>
      <c r="L72" s="18" t="s">
        <v>366</v>
      </c>
      <c r="M72" s="45"/>
      <c r="N72" s="15" t="s">
        <v>59</v>
      </c>
      <c r="O72" s="9">
        <v>18000000</v>
      </c>
    </row>
    <row r="73" spans="2:15" ht="9.75" customHeight="1" x14ac:dyDescent="0.25">
      <c r="B73" s="6"/>
      <c r="C73" s="7"/>
      <c r="D73" s="7"/>
      <c r="E73" s="7"/>
      <c r="F73" s="102"/>
      <c r="G73" s="4"/>
      <c r="H73" s="26"/>
      <c r="I73" s="15"/>
      <c r="J73" s="15"/>
      <c r="K73" s="19"/>
      <c r="L73" s="47"/>
      <c r="M73" s="45"/>
      <c r="N73" s="15"/>
      <c r="O73" s="9"/>
    </row>
    <row r="74" spans="2:15" ht="9.75" customHeight="1" x14ac:dyDescent="0.25">
      <c r="B74" s="84"/>
      <c r="C74" s="84"/>
      <c r="D74" s="84"/>
      <c r="E74" s="84"/>
      <c r="F74" s="35"/>
      <c r="G74" s="3"/>
      <c r="H74" s="37"/>
      <c r="I74" s="37"/>
      <c r="J74" s="37"/>
      <c r="K74" s="247"/>
      <c r="L74" s="247"/>
      <c r="M74" s="36"/>
      <c r="N74" s="37"/>
      <c r="O74" s="38"/>
    </row>
    <row r="75" spans="2:15" ht="9.75" customHeight="1" x14ac:dyDescent="0.25">
      <c r="B75" s="7"/>
      <c r="C75" s="7"/>
      <c r="D75" s="7"/>
      <c r="E75" s="7"/>
      <c r="F75" s="33"/>
      <c r="G75" s="5"/>
      <c r="H75" s="10"/>
      <c r="I75" s="10"/>
      <c r="J75" s="10"/>
      <c r="K75" s="248"/>
      <c r="L75" s="248"/>
      <c r="M75" s="8"/>
      <c r="N75" s="10"/>
      <c r="O75" s="92"/>
    </row>
    <row r="76" spans="2:15" ht="9.75" customHeight="1" x14ac:dyDescent="0.25">
      <c r="B76" s="7"/>
      <c r="C76" s="7"/>
      <c r="D76" s="7"/>
      <c r="E76" s="7"/>
      <c r="F76" s="33"/>
      <c r="G76" s="5"/>
      <c r="H76" s="10"/>
      <c r="I76" s="10"/>
      <c r="J76" s="10"/>
      <c r="K76" s="248"/>
      <c r="L76" s="248"/>
      <c r="M76" s="8"/>
      <c r="N76" s="10"/>
      <c r="O76" s="92"/>
    </row>
    <row r="77" spans="2:15" ht="9.75" customHeight="1" x14ac:dyDescent="0.25">
      <c r="B77" s="7"/>
      <c r="C77" s="7"/>
      <c r="D77" s="7"/>
      <c r="E77" s="7"/>
      <c r="F77" s="33"/>
      <c r="G77" s="5"/>
      <c r="H77" s="10"/>
      <c r="I77" s="10"/>
      <c r="J77" s="10"/>
      <c r="K77" s="248"/>
      <c r="L77" s="248"/>
      <c r="M77" s="8"/>
      <c r="N77" s="10"/>
      <c r="O77" s="92"/>
    </row>
    <row r="78" spans="2:15" ht="9.75" customHeight="1" x14ac:dyDescent="0.25">
      <c r="B78" s="28"/>
      <c r="C78" s="28"/>
      <c r="D78" s="28"/>
      <c r="E78" s="28"/>
      <c r="F78" s="34"/>
      <c r="G78" s="41"/>
      <c r="H78" s="27"/>
      <c r="I78" s="27"/>
      <c r="J78" s="27"/>
      <c r="K78" s="249"/>
      <c r="L78" s="249"/>
      <c r="M78" s="39"/>
      <c r="N78" s="27"/>
      <c r="O78" s="40"/>
    </row>
    <row r="79" spans="2:15" ht="18" customHeight="1" x14ac:dyDescent="0.25">
      <c r="B79" s="298">
        <v>1</v>
      </c>
      <c r="C79" s="298"/>
      <c r="D79" s="298"/>
      <c r="E79" s="298"/>
      <c r="F79" s="298"/>
      <c r="G79" s="242">
        <v>2</v>
      </c>
      <c r="H79" s="242">
        <v>3</v>
      </c>
      <c r="I79" s="242">
        <v>5</v>
      </c>
      <c r="J79" s="242">
        <v>4</v>
      </c>
      <c r="K79" s="242">
        <v>6</v>
      </c>
      <c r="L79" s="242">
        <v>7</v>
      </c>
      <c r="M79" s="242">
        <v>8</v>
      </c>
      <c r="N79" s="242">
        <v>9</v>
      </c>
      <c r="O79" s="242">
        <v>10</v>
      </c>
    </row>
    <row r="80" spans="2:15" ht="9.75" customHeight="1" x14ac:dyDescent="0.25">
      <c r="B80" s="6"/>
      <c r="C80" s="7"/>
      <c r="D80" s="7"/>
      <c r="E80" s="7"/>
      <c r="F80" s="102"/>
      <c r="G80" s="4"/>
      <c r="H80" s="26"/>
      <c r="I80" s="15"/>
      <c r="J80" s="15"/>
      <c r="K80" s="19"/>
      <c r="L80" s="47"/>
      <c r="M80" s="45"/>
      <c r="N80" s="15"/>
      <c r="O80" s="9"/>
    </row>
    <row r="81" spans="2:15" ht="24" x14ac:dyDescent="0.25">
      <c r="B81" s="6">
        <v>4.01</v>
      </c>
      <c r="C81" s="7" t="s">
        <v>114</v>
      </c>
      <c r="D81" s="7">
        <v>12</v>
      </c>
      <c r="E81" s="7">
        <v>33</v>
      </c>
      <c r="F81" s="102" t="s">
        <v>16</v>
      </c>
      <c r="G81" s="4" t="s">
        <v>333</v>
      </c>
      <c r="H81" s="26" t="s">
        <v>334</v>
      </c>
      <c r="I81" s="15" t="s">
        <v>339</v>
      </c>
      <c r="J81" s="15" t="s">
        <v>59</v>
      </c>
      <c r="K81" s="19">
        <v>15000000</v>
      </c>
      <c r="L81" s="18" t="s">
        <v>366</v>
      </c>
      <c r="M81" s="45"/>
      <c r="N81" s="15" t="s">
        <v>339</v>
      </c>
      <c r="O81" s="9">
        <v>15000000</v>
      </c>
    </row>
    <row r="82" spans="2:15" ht="8.25" customHeight="1" x14ac:dyDescent="0.25">
      <c r="B82" s="32"/>
      <c r="C82" s="33"/>
      <c r="D82" s="33"/>
      <c r="E82" s="33"/>
      <c r="F82" s="45"/>
      <c r="G82" s="79"/>
      <c r="H82" s="80"/>
      <c r="I82" s="81"/>
      <c r="J82" s="81"/>
      <c r="K82" s="241"/>
      <c r="L82" s="82"/>
      <c r="M82" s="83"/>
      <c r="N82" s="81"/>
      <c r="O82" s="9"/>
    </row>
    <row r="83" spans="2:15" x14ac:dyDescent="0.25">
      <c r="B83" s="103"/>
      <c r="C83" s="104"/>
      <c r="D83" s="104"/>
      <c r="E83" s="104"/>
      <c r="F83" s="105"/>
      <c r="G83" s="48" t="s">
        <v>35</v>
      </c>
      <c r="H83" s="30"/>
      <c r="I83" s="30"/>
      <c r="J83" s="30"/>
      <c r="K83" s="107">
        <f>K65+K60+K45+K35+K15</f>
        <v>933000000</v>
      </c>
      <c r="L83" s="107"/>
      <c r="M83" s="106"/>
      <c r="N83" s="106"/>
      <c r="O83" s="107">
        <f>O65+O60+O45+O35+O15</f>
        <v>1036000000</v>
      </c>
    </row>
    <row r="84" spans="2:15" x14ac:dyDescent="0.25">
      <c r="I84" s="21"/>
      <c r="J84" s="21"/>
      <c r="K84" s="21"/>
      <c r="L84" s="21"/>
    </row>
    <row r="85" spans="2:15" x14ac:dyDescent="0.25">
      <c r="G85" s="191" t="s">
        <v>342</v>
      </c>
      <c r="K85" s="195"/>
      <c r="L85" s="195"/>
      <c r="M85" s="297" t="s">
        <v>346</v>
      </c>
      <c r="N85" s="297"/>
      <c r="O85" s="195"/>
    </row>
    <row r="86" spans="2:15" ht="9" customHeight="1" x14ac:dyDescent="0.25">
      <c r="G86" s="191"/>
    </row>
    <row r="87" spans="2:15" x14ac:dyDescent="0.25">
      <c r="G87" s="191" t="s">
        <v>40</v>
      </c>
      <c r="K87" s="195"/>
      <c r="L87" s="195"/>
      <c r="M87" s="195"/>
      <c r="N87" s="195"/>
      <c r="O87" s="195"/>
    </row>
    <row r="88" spans="2:15" x14ac:dyDescent="0.25">
      <c r="G88" s="191"/>
    </row>
    <row r="89" spans="2:15" x14ac:dyDescent="0.25">
      <c r="G89" s="191"/>
    </row>
    <row r="90" spans="2:15" x14ac:dyDescent="0.25">
      <c r="G90" s="191" t="s">
        <v>104</v>
      </c>
      <c r="K90" s="195"/>
      <c r="L90" s="195"/>
      <c r="M90" s="297" t="s">
        <v>347</v>
      </c>
      <c r="N90" s="297"/>
      <c r="O90" s="195"/>
    </row>
    <row r="91" spans="2:15" x14ac:dyDescent="0.25">
      <c r="G91" s="191" t="s">
        <v>61</v>
      </c>
      <c r="K91" s="195"/>
      <c r="L91" s="195"/>
      <c r="M91" s="195"/>
      <c r="N91" s="195"/>
      <c r="O91" s="195"/>
    </row>
    <row r="92" spans="2:15" x14ac:dyDescent="0.25">
      <c r="G92" s="191" t="s">
        <v>103</v>
      </c>
      <c r="K92" s="195"/>
      <c r="L92" s="195"/>
      <c r="M92" s="195"/>
      <c r="N92" s="195"/>
      <c r="O92" s="195"/>
    </row>
    <row r="99" spans="2:15" x14ac:dyDescent="0.25">
      <c r="B99" s="297" t="s">
        <v>372</v>
      </c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</row>
    <row r="100" spans="2:15" x14ac:dyDescent="0.25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</row>
    <row r="101" spans="2:15" x14ac:dyDescent="0.25"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</row>
    <row r="102" spans="2:15" x14ac:dyDescent="0.25"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</row>
    <row r="103" spans="2:15" x14ac:dyDescent="0.25"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</row>
    <row r="104" spans="2:15" x14ac:dyDescent="0.25"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</row>
    <row r="105" spans="2:15" x14ac:dyDescent="0.25">
      <c r="B105" s="250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</row>
    <row r="106" spans="2:15" x14ac:dyDescent="0.25">
      <c r="B106" s="250"/>
      <c r="C106" s="250"/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</row>
    <row r="107" spans="2:15" x14ac:dyDescent="0.25"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</row>
    <row r="108" spans="2:15" x14ac:dyDescent="0.25"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</row>
    <row r="109" spans="2:15" x14ac:dyDescent="0.25"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</row>
    <row r="110" spans="2:15" x14ac:dyDescent="0.25"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</row>
    <row r="111" spans="2:15" x14ac:dyDescent="0.25"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</row>
    <row r="112" spans="2:15" x14ac:dyDescent="0.25">
      <c r="B112" s="250"/>
      <c r="C112" s="250"/>
      <c r="D112" s="250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</row>
    <row r="113" spans="2:15" x14ac:dyDescent="0.25"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</row>
    <row r="114" spans="2:15" x14ac:dyDescent="0.25"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</row>
    <row r="115" spans="2:15" x14ac:dyDescent="0.25"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</row>
    <row r="116" spans="2:15" x14ac:dyDescent="0.25"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</row>
    <row r="117" spans="2:15" x14ac:dyDescent="0.25">
      <c r="B117" s="297" t="s">
        <v>214</v>
      </c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</row>
    <row r="118" spans="2:15" x14ac:dyDescent="0.25">
      <c r="B118" s="297" t="s">
        <v>36</v>
      </c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</row>
    <row r="119" spans="2:15" x14ac:dyDescent="0.25">
      <c r="B119" t="s">
        <v>37</v>
      </c>
      <c r="G119" t="s">
        <v>36</v>
      </c>
    </row>
    <row r="120" spans="2:15" x14ac:dyDescent="0.25">
      <c r="B120" s="299" t="s">
        <v>0</v>
      </c>
      <c r="C120" s="299"/>
      <c r="D120" s="299"/>
      <c r="E120" s="299"/>
      <c r="F120" s="299"/>
      <c r="G120" s="300" t="s">
        <v>343</v>
      </c>
      <c r="H120" s="299" t="s">
        <v>2</v>
      </c>
      <c r="I120" s="301" t="s">
        <v>344</v>
      </c>
      <c r="J120" s="302"/>
      <c r="K120" s="302"/>
      <c r="L120" s="303"/>
      <c r="M120" s="304" t="s">
        <v>5</v>
      </c>
      <c r="N120" s="299" t="s">
        <v>216</v>
      </c>
      <c r="O120" s="299"/>
    </row>
    <row r="121" spans="2:15" ht="36" x14ac:dyDescent="0.25">
      <c r="B121" s="299"/>
      <c r="C121" s="299"/>
      <c r="D121" s="299"/>
      <c r="E121" s="299"/>
      <c r="F121" s="299"/>
      <c r="G121" s="300"/>
      <c r="H121" s="299"/>
      <c r="I121" s="245" t="s">
        <v>4</v>
      </c>
      <c r="J121" s="246" t="s">
        <v>3</v>
      </c>
      <c r="K121" s="245" t="s">
        <v>19</v>
      </c>
      <c r="L121" s="245" t="s">
        <v>345</v>
      </c>
      <c r="M121" s="305"/>
      <c r="N121" s="245" t="s">
        <v>6</v>
      </c>
      <c r="O121" s="245" t="s">
        <v>20</v>
      </c>
    </row>
    <row r="122" spans="2:15" x14ac:dyDescent="0.25">
      <c r="B122" s="298">
        <v>1</v>
      </c>
      <c r="C122" s="298"/>
      <c r="D122" s="298"/>
      <c r="E122" s="298"/>
      <c r="F122" s="298"/>
      <c r="G122" s="244">
        <v>2</v>
      </c>
      <c r="H122" s="244">
        <v>3</v>
      </c>
      <c r="I122" s="244">
        <v>5</v>
      </c>
      <c r="J122" s="244">
        <v>4</v>
      </c>
      <c r="K122" s="244">
        <v>6</v>
      </c>
      <c r="L122" s="244">
        <v>7</v>
      </c>
      <c r="M122" s="244">
        <v>8</v>
      </c>
      <c r="N122" s="244">
        <v>9</v>
      </c>
      <c r="O122" s="244">
        <v>10</v>
      </c>
    </row>
    <row r="123" spans="2:15" ht="41.25" customHeight="1" x14ac:dyDescent="0.25">
      <c r="B123" s="97">
        <v>4.01</v>
      </c>
      <c r="C123" s="84" t="s">
        <v>114</v>
      </c>
      <c r="D123" s="84">
        <v>12</v>
      </c>
      <c r="E123" s="84" t="s">
        <v>1</v>
      </c>
      <c r="F123" s="98"/>
      <c r="G123" s="12" t="s">
        <v>7</v>
      </c>
      <c r="H123" s="234" t="s">
        <v>367</v>
      </c>
      <c r="I123" s="17"/>
      <c r="J123" s="17"/>
      <c r="K123" s="165">
        <f>K124+K125+K126+K127+K128+K129+K131+K132+K133+K134+K135+K136</f>
        <v>176000000</v>
      </c>
      <c r="L123" s="165"/>
      <c r="M123" s="17"/>
      <c r="N123" s="17"/>
      <c r="O123" s="165">
        <f>O124+O125+O126+O127+O128+O129+O131+O132+O133+O134+O135+O136</f>
        <v>195000000</v>
      </c>
    </row>
    <row r="124" spans="2:15" ht="24" x14ac:dyDescent="0.25">
      <c r="B124" s="6">
        <v>4.01</v>
      </c>
      <c r="C124" s="7" t="s">
        <v>114</v>
      </c>
      <c r="D124" s="7">
        <v>12</v>
      </c>
      <c r="E124" s="7" t="s">
        <v>1</v>
      </c>
      <c r="F124" s="95" t="s">
        <v>1</v>
      </c>
      <c r="G124" s="14" t="s">
        <v>273</v>
      </c>
      <c r="H124" s="15" t="s">
        <v>221</v>
      </c>
      <c r="I124" s="15" t="s">
        <v>219</v>
      </c>
      <c r="J124" s="15" t="s">
        <v>22</v>
      </c>
      <c r="K124" s="18">
        <v>3000000</v>
      </c>
      <c r="L124" s="211" t="s">
        <v>366</v>
      </c>
      <c r="M124" s="13"/>
      <c r="N124" s="15" t="s">
        <v>220</v>
      </c>
      <c r="O124" s="9">
        <v>4000000</v>
      </c>
    </row>
    <row r="125" spans="2:15" ht="24" x14ac:dyDescent="0.25">
      <c r="B125" s="6">
        <v>4.01</v>
      </c>
      <c r="C125" s="7" t="s">
        <v>114</v>
      </c>
      <c r="D125" s="7">
        <v>12</v>
      </c>
      <c r="E125" s="7" t="s">
        <v>1</v>
      </c>
      <c r="F125" s="95" t="s">
        <v>1</v>
      </c>
      <c r="G125" s="15" t="s">
        <v>335</v>
      </c>
      <c r="H125" s="15" t="s">
        <v>336</v>
      </c>
      <c r="I125" s="15" t="s">
        <v>337</v>
      </c>
      <c r="J125" s="15" t="s">
        <v>22</v>
      </c>
      <c r="K125" s="18">
        <v>23000000</v>
      </c>
      <c r="L125" s="211" t="s">
        <v>366</v>
      </c>
      <c r="M125" s="13"/>
      <c r="N125" s="15" t="s">
        <v>338</v>
      </c>
      <c r="O125" s="9">
        <v>25000000</v>
      </c>
    </row>
    <row r="126" spans="2:15" ht="24" x14ac:dyDescent="0.25">
      <c r="B126" s="6">
        <v>4.01</v>
      </c>
      <c r="C126" s="7" t="s">
        <v>114</v>
      </c>
      <c r="D126" s="7">
        <v>12</v>
      </c>
      <c r="E126" s="7" t="s">
        <v>1</v>
      </c>
      <c r="F126" s="95" t="s">
        <v>16</v>
      </c>
      <c r="G126" s="15" t="s">
        <v>8</v>
      </c>
      <c r="H126" s="15" t="s">
        <v>222</v>
      </c>
      <c r="I126" s="15" t="s">
        <v>223</v>
      </c>
      <c r="J126" s="15" t="s">
        <v>22</v>
      </c>
      <c r="K126" s="25">
        <v>8000000</v>
      </c>
      <c r="L126" s="211" t="s">
        <v>366</v>
      </c>
      <c r="M126" s="24"/>
      <c r="N126" s="15" t="s">
        <v>224</v>
      </c>
      <c r="O126" s="9">
        <v>8000000</v>
      </c>
    </row>
    <row r="127" spans="2:15" ht="24" x14ac:dyDescent="0.25">
      <c r="B127" s="6">
        <v>4.01</v>
      </c>
      <c r="C127" s="7" t="s">
        <v>114</v>
      </c>
      <c r="D127" s="7">
        <v>12</v>
      </c>
      <c r="E127" s="7" t="s">
        <v>1</v>
      </c>
      <c r="F127" s="95" t="s">
        <v>17</v>
      </c>
      <c r="G127" s="15" t="s">
        <v>9</v>
      </c>
      <c r="H127" s="15" t="s">
        <v>119</v>
      </c>
      <c r="I127" s="15" t="s">
        <v>225</v>
      </c>
      <c r="J127" s="15" t="s">
        <v>22</v>
      </c>
      <c r="K127" s="25">
        <v>17000000</v>
      </c>
      <c r="L127" s="211" t="s">
        <v>366</v>
      </c>
      <c r="M127" s="24"/>
      <c r="N127" s="15" t="s">
        <v>225</v>
      </c>
      <c r="O127" s="9">
        <v>19000000</v>
      </c>
    </row>
    <row r="128" spans="2:15" ht="24" x14ac:dyDescent="0.25">
      <c r="B128" s="6">
        <v>4.01</v>
      </c>
      <c r="C128" s="7" t="s">
        <v>114</v>
      </c>
      <c r="D128" s="7">
        <v>12</v>
      </c>
      <c r="E128" s="7" t="s">
        <v>1</v>
      </c>
      <c r="F128" s="96">
        <v>10</v>
      </c>
      <c r="G128" s="15" t="s">
        <v>10</v>
      </c>
      <c r="H128" s="15" t="s">
        <v>226</v>
      </c>
      <c r="I128" s="15" t="s">
        <v>227</v>
      </c>
      <c r="J128" s="15" t="s">
        <v>22</v>
      </c>
      <c r="K128" s="25">
        <v>10000000</v>
      </c>
      <c r="L128" s="211" t="s">
        <v>366</v>
      </c>
      <c r="M128" s="24"/>
      <c r="N128" s="15" t="s">
        <v>227</v>
      </c>
      <c r="O128" s="9">
        <v>11000000</v>
      </c>
    </row>
    <row r="129" spans="2:15" ht="24" x14ac:dyDescent="0.25">
      <c r="B129" s="6">
        <v>4.01</v>
      </c>
      <c r="C129" s="7" t="s">
        <v>114</v>
      </c>
      <c r="D129" s="7">
        <v>12</v>
      </c>
      <c r="E129" s="7" t="s">
        <v>1</v>
      </c>
      <c r="F129" s="96">
        <v>11</v>
      </c>
      <c r="G129" s="15" t="s">
        <v>11</v>
      </c>
      <c r="H129" s="15" t="s">
        <v>228</v>
      </c>
      <c r="I129" s="15" t="s">
        <v>229</v>
      </c>
      <c r="J129" s="15" t="s">
        <v>22</v>
      </c>
      <c r="K129" s="25">
        <v>4000000</v>
      </c>
      <c r="L129" s="211" t="s">
        <v>366</v>
      </c>
      <c r="M129" s="24"/>
      <c r="N129" s="15" t="s">
        <v>229</v>
      </c>
      <c r="O129" s="9">
        <v>5000000</v>
      </c>
    </row>
    <row r="130" spans="2:15" x14ac:dyDescent="0.25">
      <c r="B130" s="6"/>
      <c r="C130" s="7"/>
      <c r="D130" s="7"/>
      <c r="E130" s="7"/>
      <c r="F130" s="96"/>
      <c r="G130" s="15"/>
      <c r="H130" s="15"/>
      <c r="I130" s="15"/>
      <c r="J130" s="15"/>
      <c r="K130" s="25"/>
      <c r="L130" s="211"/>
      <c r="M130" s="24"/>
      <c r="N130" s="15"/>
      <c r="O130" s="23"/>
    </row>
    <row r="131" spans="2:15" ht="24" x14ac:dyDescent="0.25">
      <c r="B131" s="6">
        <v>4.01</v>
      </c>
      <c r="C131" s="7" t="s">
        <v>114</v>
      </c>
      <c r="D131" s="7">
        <v>12</v>
      </c>
      <c r="E131" s="7" t="s">
        <v>1</v>
      </c>
      <c r="F131" s="96">
        <v>12</v>
      </c>
      <c r="G131" s="15" t="s">
        <v>24</v>
      </c>
      <c r="H131" s="15" t="s">
        <v>230</v>
      </c>
      <c r="I131" s="15" t="s">
        <v>231</v>
      </c>
      <c r="J131" s="15" t="s">
        <v>22</v>
      </c>
      <c r="K131" s="25">
        <v>3000000</v>
      </c>
      <c r="L131" s="211" t="s">
        <v>366</v>
      </c>
      <c r="M131" s="24"/>
      <c r="N131" s="15" t="s">
        <v>231</v>
      </c>
      <c r="O131" s="9">
        <v>4000000</v>
      </c>
    </row>
    <row r="132" spans="2:15" ht="24" x14ac:dyDescent="0.25">
      <c r="B132" s="6">
        <v>4.01</v>
      </c>
      <c r="C132" s="7" t="s">
        <v>114</v>
      </c>
      <c r="D132" s="7">
        <v>12</v>
      </c>
      <c r="E132" s="7" t="s">
        <v>1</v>
      </c>
      <c r="F132" s="96">
        <v>17</v>
      </c>
      <c r="G132" s="15" t="s">
        <v>12</v>
      </c>
      <c r="H132" s="15" t="s">
        <v>232</v>
      </c>
      <c r="I132" s="15" t="s">
        <v>233</v>
      </c>
      <c r="J132" s="15" t="s">
        <v>22</v>
      </c>
      <c r="K132" s="25">
        <v>14000000</v>
      </c>
      <c r="L132" s="211" t="s">
        <v>366</v>
      </c>
      <c r="M132" s="24"/>
      <c r="N132" s="15" t="s">
        <v>233</v>
      </c>
      <c r="O132" s="9">
        <v>15000000</v>
      </c>
    </row>
    <row r="133" spans="2:15" ht="36" x14ac:dyDescent="0.25">
      <c r="B133" s="6">
        <v>4.01</v>
      </c>
      <c r="C133" s="7" t="s">
        <v>114</v>
      </c>
      <c r="D133" s="7">
        <v>12</v>
      </c>
      <c r="E133" s="7" t="s">
        <v>1</v>
      </c>
      <c r="F133" s="96">
        <v>19</v>
      </c>
      <c r="G133" s="15" t="s">
        <v>101</v>
      </c>
      <c r="H133" s="15" t="s">
        <v>234</v>
      </c>
      <c r="I133" s="15" t="s">
        <v>235</v>
      </c>
      <c r="J133" s="15" t="s">
        <v>22</v>
      </c>
      <c r="K133" s="25">
        <v>25000000</v>
      </c>
      <c r="L133" s="211" t="s">
        <v>366</v>
      </c>
      <c r="M133" s="24"/>
      <c r="N133" s="15" t="s">
        <v>235</v>
      </c>
      <c r="O133" s="18">
        <v>30000000</v>
      </c>
    </row>
    <row r="134" spans="2:15" ht="36" x14ac:dyDescent="0.25">
      <c r="B134" s="6">
        <v>4.01</v>
      </c>
      <c r="C134" s="7" t="s">
        <v>114</v>
      </c>
      <c r="D134" s="7">
        <v>12</v>
      </c>
      <c r="E134" s="7" t="s">
        <v>1</v>
      </c>
      <c r="F134" s="96">
        <v>19</v>
      </c>
      <c r="G134" s="15" t="s">
        <v>13</v>
      </c>
      <c r="H134" s="15" t="s">
        <v>234</v>
      </c>
      <c r="I134" s="15" t="s">
        <v>235</v>
      </c>
      <c r="J134" s="15" t="s">
        <v>22</v>
      </c>
      <c r="K134" s="25">
        <v>9000000</v>
      </c>
      <c r="L134" s="211" t="s">
        <v>366</v>
      </c>
      <c r="M134" s="24"/>
      <c r="N134" s="15" t="s">
        <v>235</v>
      </c>
      <c r="O134" s="18">
        <v>10000000</v>
      </c>
    </row>
    <row r="135" spans="2:15" ht="24" x14ac:dyDescent="0.25">
      <c r="B135" s="6">
        <v>4.01</v>
      </c>
      <c r="C135" s="7" t="s">
        <v>114</v>
      </c>
      <c r="D135" s="7">
        <v>12</v>
      </c>
      <c r="E135" s="7" t="s">
        <v>1</v>
      </c>
      <c r="F135" s="96">
        <v>20</v>
      </c>
      <c r="G135" s="14" t="s">
        <v>14</v>
      </c>
      <c r="H135" s="15" t="s">
        <v>119</v>
      </c>
      <c r="I135" s="15" t="s">
        <v>236</v>
      </c>
      <c r="J135" s="15" t="s">
        <v>22</v>
      </c>
      <c r="K135" s="18">
        <v>30000000</v>
      </c>
      <c r="L135" s="211" t="s">
        <v>366</v>
      </c>
      <c r="M135" s="13"/>
      <c r="N135" s="15" t="s">
        <v>236</v>
      </c>
      <c r="O135" s="18">
        <v>32000000</v>
      </c>
    </row>
    <row r="136" spans="2:15" ht="24" x14ac:dyDescent="0.25">
      <c r="B136" s="6">
        <v>4.01</v>
      </c>
      <c r="C136" s="7" t="s">
        <v>114</v>
      </c>
      <c r="D136" s="7">
        <v>12</v>
      </c>
      <c r="E136" s="7" t="s">
        <v>1</v>
      </c>
      <c r="F136" s="96">
        <v>29</v>
      </c>
      <c r="G136" s="15" t="s">
        <v>215</v>
      </c>
      <c r="H136" s="15" t="s">
        <v>119</v>
      </c>
      <c r="I136" s="15" t="s">
        <v>236</v>
      </c>
      <c r="J136" s="15" t="s">
        <v>22</v>
      </c>
      <c r="K136" s="18">
        <v>30000000</v>
      </c>
      <c r="L136" s="211" t="s">
        <v>366</v>
      </c>
      <c r="M136" s="13"/>
      <c r="N136" s="15" t="s">
        <v>236</v>
      </c>
      <c r="O136" s="18">
        <v>32000000</v>
      </c>
    </row>
    <row r="137" spans="2:15" x14ac:dyDescent="0.25">
      <c r="B137" s="99"/>
      <c r="C137" s="100"/>
      <c r="D137" s="100"/>
      <c r="E137" s="100"/>
      <c r="F137" s="101"/>
      <c r="G137" s="57"/>
      <c r="H137" s="57"/>
      <c r="I137" s="57"/>
      <c r="J137" s="57"/>
      <c r="K137" s="57"/>
      <c r="L137" s="57"/>
      <c r="M137" s="57"/>
      <c r="N137" s="57"/>
      <c r="O137" s="57"/>
    </row>
    <row r="138" spans="2:15" ht="48" x14ac:dyDescent="0.25">
      <c r="B138" s="6">
        <v>4.01</v>
      </c>
      <c r="C138" s="7" t="s">
        <v>114</v>
      </c>
      <c r="D138" s="7">
        <v>12</v>
      </c>
      <c r="E138" s="7" t="s">
        <v>15</v>
      </c>
      <c r="F138" s="45"/>
      <c r="G138" s="235" t="s">
        <v>38</v>
      </c>
      <c r="H138" s="15" t="s">
        <v>368</v>
      </c>
      <c r="I138" s="15"/>
      <c r="J138" s="24"/>
      <c r="K138" s="31">
        <f>K143+K145+K147+K149+K151</f>
        <v>270000000</v>
      </c>
      <c r="L138" s="31"/>
      <c r="M138" s="88"/>
      <c r="N138" s="210"/>
      <c r="O138" s="31">
        <f>O143+O145+O147+O149+O151</f>
        <v>275000000</v>
      </c>
    </row>
    <row r="139" spans="2:15" x14ac:dyDescent="0.25">
      <c r="B139" s="6"/>
      <c r="C139" s="7"/>
      <c r="D139" s="7"/>
      <c r="E139" s="7"/>
      <c r="F139" s="45"/>
      <c r="G139" s="235"/>
      <c r="H139" s="15"/>
      <c r="I139" s="15"/>
      <c r="J139" s="24"/>
      <c r="K139" s="31"/>
      <c r="L139" s="31"/>
      <c r="M139" s="88"/>
      <c r="N139" s="210"/>
      <c r="O139" s="252"/>
    </row>
    <row r="140" spans="2:15" x14ac:dyDescent="0.25">
      <c r="B140" s="84"/>
      <c r="C140" s="84"/>
      <c r="D140" s="84"/>
      <c r="E140" s="84"/>
      <c r="F140" s="36"/>
      <c r="G140" s="253"/>
      <c r="H140" s="37"/>
      <c r="I140" s="37"/>
      <c r="J140" s="239"/>
      <c r="K140" s="254"/>
      <c r="L140" s="254"/>
      <c r="M140" s="255"/>
      <c r="N140" s="256"/>
      <c r="O140" s="254"/>
    </row>
    <row r="141" spans="2:15" x14ac:dyDescent="0.25">
      <c r="B141" s="28"/>
      <c r="C141" s="28"/>
      <c r="D141" s="28"/>
      <c r="E141" s="28"/>
      <c r="F141" s="39"/>
      <c r="G141" s="257"/>
      <c r="H141" s="27"/>
      <c r="I141" s="27"/>
      <c r="J141" s="86"/>
      <c r="K141" s="258"/>
      <c r="L141" s="258"/>
      <c r="M141" s="259"/>
      <c r="N141" s="260"/>
      <c r="O141" s="258"/>
    </row>
    <row r="142" spans="2:15" x14ac:dyDescent="0.25">
      <c r="B142" s="298">
        <v>1</v>
      </c>
      <c r="C142" s="298"/>
      <c r="D142" s="298"/>
      <c r="E142" s="298"/>
      <c r="F142" s="298"/>
      <c r="G142" s="251">
        <v>2</v>
      </c>
      <c r="H142" s="251">
        <v>3</v>
      </c>
      <c r="I142" s="251">
        <v>5</v>
      </c>
      <c r="J142" s="251">
        <v>4</v>
      </c>
      <c r="K142" s="251">
        <v>6</v>
      </c>
      <c r="L142" s="251">
        <v>7</v>
      </c>
      <c r="M142" s="251">
        <v>8</v>
      </c>
      <c r="N142" s="251">
        <v>9</v>
      </c>
      <c r="O142" s="251">
        <v>10</v>
      </c>
    </row>
    <row r="143" spans="2:15" ht="24" x14ac:dyDescent="0.25">
      <c r="B143" s="6">
        <v>4.01</v>
      </c>
      <c r="C143" s="7" t="s">
        <v>114</v>
      </c>
      <c r="D143" s="7">
        <v>12</v>
      </c>
      <c r="E143" s="7">
        <v>2</v>
      </c>
      <c r="F143" s="102">
        <v>22</v>
      </c>
      <c r="G143" s="14" t="s">
        <v>18</v>
      </c>
      <c r="H143" s="15" t="s">
        <v>237</v>
      </c>
      <c r="I143" s="15" t="s">
        <v>238</v>
      </c>
      <c r="J143" s="15" t="s">
        <v>22</v>
      </c>
      <c r="K143" s="19">
        <v>200000000</v>
      </c>
      <c r="L143" s="211" t="s">
        <v>366</v>
      </c>
      <c r="M143" s="16"/>
      <c r="N143" s="42" t="s">
        <v>238</v>
      </c>
      <c r="O143" s="9">
        <v>200000000</v>
      </c>
    </row>
    <row r="144" spans="2:15" x14ac:dyDescent="0.25">
      <c r="B144" s="20"/>
      <c r="C144" s="8"/>
      <c r="D144" s="8"/>
      <c r="E144" s="8"/>
      <c r="F144" s="45"/>
      <c r="G144" s="14"/>
      <c r="H144" s="15"/>
      <c r="I144" s="15"/>
      <c r="J144" s="24"/>
      <c r="K144" s="19"/>
      <c r="L144" s="19"/>
      <c r="M144" s="16"/>
      <c r="N144" s="42"/>
      <c r="O144" s="18"/>
    </row>
    <row r="145" spans="2:15" ht="24" x14ac:dyDescent="0.25">
      <c r="B145" s="6">
        <v>4.01</v>
      </c>
      <c r="C145" s="7" t="s">
        <v>114</v>
      </c>
      <c r="D145" s="7">
        <v>12</v>
      </c>
      <c r="E145" s="7" t="s">
        <v>15</v>
      </c>
      <c r="F145" s="45">
        <v>23</v>
      </c>
      <c r="G145" s="14" t="s">
        <v>21</v>
      </c>
      <c r="H145" s="15" t="s">
        <v>239</v>
      </c>
      <c r="I145" s="15" t="s">
        <v>240</v>
      </c>
      <c r="J145" s="15" t="s">
        <v>22</v>
      </c>
      <c r="K145" s="19">
        <v>30000000</v>
      </c>
      <c r="L145" s="211" t="s">
        <v>366</v>
      </c>
      <c r="M145" s="16"/>
      <c r="N145" s="42" t="s">
        <v>240</v>
      </c>
      <c r="O145" s="9">
        <v>30000000</v>
      </c>
    </row>
    <row r="146" spans="2:15" x14ac:dyDescent="0.25">
      <c r="B146" s="20"/>
      <c r="C146" s="8"/>
      <c r="D146" s="8"/>
      <c r="E146" s="8"/>
      <c r="F146" s="45"/>
      <c r="G146" s="13"/>
      <c r="H146" s="15"/>
      <c r="I146" s="15"/>
      <c r="J146" s="24"/>
      <c r="K146" s="19"/>
      <c r="L146" s="19"/>
      <c r="M146" s="16"/>
      <c r="N146" s="42"/>
      <c r="O146" s="9"/>
    </row>
    <row r="147" spans="2:15" ht="24" x14ac:dyDescent="0.25">
      <c r="B147" s="6">
        <v>4.01</v>
      </c>
      <c r="C147" s="7" t="s">
        <v>114</v>
      </c>
      <c r="D147" s="7">
        <v>12</v>
      </c>
      <c r="E147" s="7" t="s">
        <v>15</v>
      </c>
      <c r="F147" s="45">
        <v>22</v>
      </c>
      <c r="G147" s="15" t="s">
        <v>109</v>
      </c>
      <c r="H147" s="15" t="s">
        <v>241</v>
      </c>
      <c r="I147" s="15" t="s">
        <v>238</v>
      </c>
      <c r="J147" s="15" t="s">
        <v>22</v>
      </c>
      <c r="K147" s="19">
        <v>20000000</v>
      </c>
      <c r="L147" s="211" t="s">
        <v>366</v>
      </c>
      <c r="M147" s="16"/>
      <c r="N147" s="42" t="s">
        <v>238</v>
      </c>
      <c r="O147" s="9">
        <f>K147+(10%*K147)</f>
        <v>22000000</v>
      </c>
    </row>
    <row r="148" spans="2:15" x14ac:dyDescent="0.25">
      <c r="B148" s="20"/>
      <c r="C148" s="8"/>
      <c r="D148" s="8"/>
      <c r="E148" s="8"/>
      <c r="F148" s="45"/>
      <c r="G148" s="13"/>
      <c r="H148" s="15"/>
      <c r="I148" s="15"/>
      <c r="J148" s="24"/>
      <c r="K148" s="19"/>
      <c r="L148" s="19"/>
      <c r="M148" s="16"/>
      <c r="N148" s="42"/>
      <c r="O148" s="9"/>
    </row>
    <row r="149" spans="2:15" ht="24" x14ac:dyDescent="0.25">
      <c r="B149" s="6">
        <v>4.01</v>
      </c>
      <c r="C149" s="7" t="s">
        <v>114</v>
      </c>
      <c r="D149" s="7">
        <v>12</v>
      </c>
      <c r="E149" s="7" t="s">
        <v>15</v>
      </c>
      <c r="F149" s="45">
        <v>24</v>
      </c>
      <c r="G149" s="15" t="s">
        <v>23</v>
      </c>
      <c r="H149" s="15" t="s">
        <v>243</v>
      </c>
      <c r="I149" s="15" t="s">
        <v>244</v>
      </c>
      <c r="J149" s="15" t="s">
        <v>22</v>
      </c>
      <c r="K149" s="19">
        <v>8000000</v>
      </c>
      <c r="L149" s="211" t="s">
        <v>366</v>
      </c>
      <c r="M149" s="16"/>
      <c r="N149" s="42" t="s">
        <v>245</v>
      </c>
      <c r="O149" s="9">
        <v>9000000</v>
      </c>
    </row>
    <row r="150" spans="2:15" x14ac:dyDescent="0.25">
      <c r="B150" s="20"/>
      <c r="C150" s="8"/>
      <c r="D150" s="8"/>
      <c r="E150" s="8"/>
      <c r="F150" s="45"/>
      <c r="G150" s="15"/>
      <c r="H150" s="15"/>
      <c r="I150" s="15"/>
      <c r="J150" s="24"/>
      <c r="K150" s="19"/>
      <c r="L150" s="19"/>
      <c r="M150" s="16"/>
      <c r="N150" s="42"/>
      <c r="O150" s="9"/>
    </row>
    <row r="151" spans="2:15" ht="36" x14ac:dyDescent="0.25">
      <c r="B151" s="6">
        <v>4.01</v>
      </c>
      <c r="C151" s="7" t="s">
        <v>114</v>
      </c>
      <c r="D151" s="7">
        <v>12</v>
      </c>
      <c r="E151" s="7" t="s">
        <v>15</v>
      </c>
      <c r="F151" s="45">
        <v>30</v>
      </c>
      <c r="G151" s="15" t="s">
        <v>25</v>
      </c>
      <c r="H151" s="15" t="s">
        <v>246</v>
      </c>
      <c r="I151" s="15" t="s">
        <v>247</v>
      </c>
      <c r="J151" s="15" t="s">
        <v>22</v>
      </c>
      <c r="K151" s="19">
        <v>12000000</v>
      </c>
      <c r="L151" s="211" t="s">
        <v>366</v>
      </c>
      <c r="M151" s="16"/>
      <c r="N151" s="42" t="s">
        <v>247</v>
      </c>
      <c r="O151" s="9">
        <v>14000000</v>
      </c>
    </row>
    <row r="152" spans="2:15" ht="48" x14ac:dyDescent="0.25">
      <c r="B152" s="6">
        <v>4.01</v>
      </c>
      <c r="C152" s="7" t="s">
        <v>114</v>
      </c>
      <c r="D152" s="7">
        <v>12</v>
      </c>
      <c r="E152" s="7">
        <v>31</v>
      </c>
      <c r="F152" s="45"/>
      <c r="G152" s="29" t="s">
        <v>106</v>
      </c>
      <c r="H152" s="29" t="s">
        <v>369</v>
      </c>
      <c r="I152" s="15"/>
      <c r="J152" s="15"/>
      <c r="K152" s="89">
        <f>K153+K154+K155+K156+K157+K158+K159+K160+K161</f>
        <v>351000000</v>
      </c>
      <c r="L152" s="89"/>
      <c r="M152" s="16"/>
      <c r="N152" s="42"/>
      <c r="O152" s="52">
        <f>O153+O154+O155+O156+O157+O158+O159+O160+O161</f>
        <v>373000000</v>
      </c>
    </row>
    <row r="153" spans="2:15" ht="36" x14ac:dyDescent="0.25">
      <c r="B153" s="6">
        <v>4.01</v>
      </c>
      <c r="C153" s="7" t="s">
        <v>114</v>
      </c>
      <c r="D153" s="7">
        <v>12</v>
      </c>
      <c r="E153" s="7">
        <v>31</v>
      </c>
      <c r="F153" s="102" t="s">
        <v>1</v>
      </c>
      <c r="G153" s="90" t="s">
        <v>27</v>
      </c>
      <c r="H153" s="15" t="s">
        <v>250</v>
      </c>
      <c r="I153" s="15" t="s">
        <v>249</v>
      </c>
      <c r="J153" s="15" t="s">
        <v>43</v>
      </c>
      <c r="K153" s="18">
        <v>7000000</v>
      </c>
      <c r="L153" s="211" t="s">
        <v>366</v>
      </c>
      <c r="M153" s="13"/>
      <c r="N153" s="42" t="s">
        <v>249</v>
      </c>
      <c r="O153" s="9">
        <v>8000000</v>
      </c>
    </row>
    <row r="154" spans="2:15" ht="36" x14ac:dyDescent="0.25">
      <c r="B154" s="6">
        <v>4.01</v>
      </c>
      <c r="C154" s="7" t="s">
        <v>114</v>
      </c>
      <c r="D154" s="7">
        <v>12</v>
      </c>
      <c r="E154" s="7">
        <v>31</v>
      </c>
      <c r="F154" s="102" t="s">
        <v>15</v>
      </c>
      <c r="G154" s="15" t="s">
        <v>28</v>
      </c>
      <c r="H154" s="15" t="s">
        <v>251</v>
      </c>
      <c r="I154" s="15" t="s">
        <v>249</v>
      </c>
      <c r="J154" s="15" t="s">
        <v>43</v>
      </c>
      <c r="K154" s="18">
        <v>5000000</v>
      </c>
      <c r="L154" s="211" t="s">
        <v>366</v>
      </c>
      <c r="M154" s="13"/>
      <c r="N154" s="42" t="s">
        <v>249</v>
      </c>
      <c r="O154" s="9">
        <v>8000000</v>
      </c>
    </row>
    <row r="155" spans="2:15" ht="36" x14ac:dyDescent="0.25">
      <c r="B155" s="6">
        <v>4.01</v>
      </c>
      <c r="C155" s="7" t="s">
        <v>114</v>
      </c>
      <c r="D155" s="7">
        <v>12</v>
      </c>
      <c r="E155" s="7">
        <v>31</v>
      </c>
      <c r="F155" s="102" t="s">
        <v>39</v>
      </c>
      <c r="G155" s="15" t="s">
        <v>29</v>
      </c>
      <c r="H155" s="15" t="s">
        <v>252</v>
      </c>
      <c r="I155" s="15" t="s">
        <v>249</v>
      </c>
      <c r="J155" s="15" t="s">
        <v>43</v>
      </c>
      <c r="K155" s="18">
        <v>235000000</v>
      </c>
      <c r="L155" s="211" t="s">
        <v>366</v>
      </c>
      <c r="M155" s="13"/>
      <c r="N155" s="10" t="s">
        <v>249</v>
      </c>
      <c r="O155" s="18">
        <v>253000000</v>
      </c>
    </row>
    <row r="156" spans="2:15" ht="24" x14ac:dyDescent="0.25">
      <c r="B156" s="6">
        <v>4.01</v>
      </c>
      <c r="C156" s="7" t="s">
        <v>114</v>
      </c>
      <c r="D156" s="7">
        <v>12</v>
      </c>
      <c r="E156" s="7">
        <v>31</v>
      </c>
      <c r="F156" s="102" t="s">
        <v>99</v>
      </c>
      <c r="G156" s="15" t="s">
        <v>41</v>
      </c>
      <c r="H156" s="15" t="s">
        <v>253</v>
      </c>
      <c r="I156" s="15" t="s">
        <v>249</v>
      </c>
      <c r="J156" s="15" t="s">
        <v>43</v>
      </c>
      <c r="K156" s="18">
        <v>10000000</v>
      </c>
      <c r="L156" s="211" t="s">
        <v>366</v>
      </c>
      <c r="M156" s="13"/>
      <c r="N156" s="10" t="s">
        <v>249</v>
      </c>
      <c r="O156" s="18">
        <f>K156+(10%*K156)</f>
        <v>11000000</v>
      </c>
    </row>
    <row r="157" spans="2:15" ht="24" x14ac:dyDescent="0.25">
      <c r="B157" s="6">
        <v>4.01</v>
      </c>
      <c r="C157" s="7" t="s">
        <v>114</v>
      </c>
      <c r="D157" s="7">
        <v>12</v>
      </c>
      <c r="E157" s="7">
        <v>31</v>
      </c>
      <c r="F157" s="102">
        <v>11</v>
      </c>
      <c r="G157" s="15" t="s">
        <v>102</v>
      </c>
      <c r="H157" s="15" t="s">
        <v>254</v>
      </c>
      <c r="I157" s="15" t="s">
        <v>248</v>
      </c>
      <c r="J157" s="15" t="s">
        <v>22</v>
      </c>
      <c r="K157" s="18">
        <v>7000000</v>
      </c>
      <c r="L157" s="211" t="s">
        <v>366</v>
      </c>
      <c r="M157" s="13"/>
      <c r="N157" s="15" t="s">
        <v>248</v>
      </c>
      <c r="O157" s="9">
        <v>8000000</v>
      </c>
    </row>
    <row r="158" spans="2:15" ht="24" x14ac:dyDescent="0.25">
      <c r="B158" s="6">
        <v>4.01</v>
      </c>
      <c r="C158" s="7" t="s">
        <v>114</v>
      </c>
      <c r="D158" s="7">
        <v>12</v>
      </c>
      <c r="E158" s="7">
        <v>31</v>
      </c>
      <c r="F158" s="102">
        <v>11</v>
      </c>
      <c r="G158" s="15" t="s">
        <v>218</v>
      </c>
      <c r="H158" s="15" t="s">
        <v>139</v>
      </c>
      <c r="I158" s="15" t="s">
        <v>248</v>
      </c>
      <c r="J158" s="15" t="s">
        <v>22</v>
      </c>
      <c r="K158" s="18">
        <v>15000000</v>
      </c>
      <c r="L158" s="211" t="s">
        <v>366</v>
      </c>
      <c r="M158" s="13"/>
      <c r="N158" s="15" t="s">
        <v>248</v>
      </c>
      <c r="O158" s="9">
        <v>16000000</v>
      </c>
    </row>
    <row r="159" spans="2:15" ht="24" x14ac:dyDescent="0.25">
      <c r="B159" s="6">
        <v>4.01</v>
      </c>
      <c r="C159" s="7" t="s">
        <v>114</v>
      </c>
      <c r="D159" s="7">
        <v>12</v>
      </c>
      <c r="E159" s="7">
        <v>31</v>
      </c>
      <c r="F159" s="102" t="s">
        <v>100</v>
      </c>
      <c r="G159" s="15" t="s">
        <v>42</v>
      </c>
      <c r="H159" s="15" t="s">
        <v>255</v>
      </c>
      <c r="I159" s="15" t="s">
        <v>266</v>
      </c>
      <c r="J159" s="15" t="s">
        <v>22</v>
      </c>
      <c r="K159" s="18">
        <v>30000000</v>
      </c>
      <c r="L159" s="211" t="s">
        <v>366</v>
      </c>
      <c r="M159" s="13"/>
      <c r="N159" s="15" t="s">
        <v>266</v>
      </c>
      <c r="O159" s="9">
        <v>23000000</v>
      </c>
    </row>
    <row r="160" spans="2:15" ht="24" x14ac:dyDescent="0.25">
      <c r="B160" s="6">
        <v>4.01</v>
      </c>
      <c r="C160" s="7" t="s">
        <v>114</v>
      </c>
      <c r="D160" s="7">
        <v>12</v>
      </c>
      <c r="E160" s="7">
        <v>31</v>
      </c>
      <c r="F160" s="102" t="s">
        <v>115</v>
      </c>
      <c r="G160" s="15" t="s">
        <v>108</v>
      </c>
      <c r="H160" s="15" t="s">
        <v>256</v>
      </c>
      <c r="I160" s="15" t="s">
        <v>242</v>
      </c>
      <c r="J160" s="15" t="s">
        <v>22</v>
      </c>
      <c r="K160" s="18">
        <v>7000000</v>
      </c>
      <c r="L160" s="211" t="s">
        <v>366</v>
      </c>
      <c r="M160" s="13"/>
      <c r="N160" s="15" t="s">
        <v>242</v>
      </c>
      <c r="O160" s="9">
        <v>8000000</v>
      </c>
    </row>
    <row r="161" spans="2:15" ht="24" x14ac:dyDescent="0.25">
      <c r="B161" s="6">
        <v>4.01</v>
      </c>
      <c r="C161" s="7" t="s">
        <v>114</v>
      </c>
      <c r="D161" s="7">
        <v>12</v>
      </c>
      <c r="E161" s="7">
        <v>31</v>
      </c>
      <c r="F161" s="102" t="s">
        <v>16</v>
      </c>
      <c r="G161" s="15" t="s">
        <v>217</v>
      </c>
      <c r="H161" s="15" t="s">
        <v>257</v>
      </c>
      <c r="I161" s="15" t="s">
        <v>248</v>
      </c>
      <c r="J161" s="15" t="s">
        <v>22</v>
      </c>
      <c r="K161" s="18">
        <v>35000000</v>
      </c>
      <c r="L161" s="211" t="s">
        <v>366</v>
      </c>
      <c r="M161" s="13"/>
      <c r="N161" s="15" t="s">
        <v>248</v>
      </c>
      <c r="O161" s="9">
        <v>38000000</v>
      </c>
    </row>
    <row r="162" spans="2:15" x14ac:dyDescent="0.25">
      <c r="B162" s="6"/>
      <c r="C162" s="7"/>
      <c r="D162" s="7"/>
      <c r="E162" s="7"/>
      <c r="F162" s="102"/>
      <c r="G162" s="15"/>
      <c r="H162" s="15"/>
      <c r="I162" s="15"/>
      <c r="J162" s="15"/>
      <c r="K162" s="18"/>
      <c r="L162" s="211"/>
      <c r="M162" s="13"/>
      <c r="N162" s="15"/>
      <c r="O162" s="9"/>
    </row>
    <row r="163" spans="2:15" x14ac:dyDescent="0.25">
      <c r="B163" s="84"/>
      <c r="C163" s="84"/>
      <c r="D163" s="84"/>
      <c r="E163" s="84"/>
      <c r="F163" s="35"/>
      <c r="G163" s="37"/>
      <c r="H163" s="37"/>
      <c r="I163" s="37"/>
      <c r="J163" s="37"/>
      <c r="K163" s="38"/>
      <c r="L163" s="238"/>
      <c r="M163" s="3"/>
      <c r="N163" s="37"/>
      <c r="O163" s="38"/>
    </row>
    <row r="164" spans="2:15" x14ac:dyDescent="0.25">
      <c r="B164" s="7"/>
      <c r="C164" s="7"/>
      <c r="D164" s="7"/>
      <c r="E164" s="7"/>
      <c r="F164" s="33"/>
      <c r="G164" s="10"/>
      <c r="H164" s="10"/>
      <c r="I164" s="10"/>
      <c r="J164" s="10"/>
      <c r="K164" s="92"/>
      <c r="L164" s="261"/>
      <c r="M164" s="5"/>
      <c r="N164" s="10"/>
      <c r="O164" s="92"/>
    </row>
    <row r="165" spans="2:15" x14ac:dyDescent="0.25">
      <c r="B165" s="28"/>
      <c r="C165" s="28"/>
      <c r="D165" s="28"/>
      <c r="E165" s="28"/>
      <c r="F165" s="34"/>
      <c r="G165" s="27"/>
      <c r="H165" s="27"/>
      <c r="I165" s="27"/>
      <c r="J165" s="27"/>
      <c r="K165" s="40"/>
      <c r="L165" s="240"/>
      <c r="M165" s="41"/>
      <c r="N165" s="27"/>
      <c r="O165" s="40"/>
    </row>
    <row r="166" spans="2:15" x14ac:dyDescent="0.25">
      <c r="B166" s="298">
        <v>1</v>
      </c>
      <c r="C166" s="298"/>
      <c r="D166" s="298"/>
      <c r="E166" s="298"/>
      <c r="F166" s="298"/>
      <c r="G166" s="251">
        <v>2</v>
      </c>
      <c r="H166" s="251">
        <v>3</v>
      </c>
      <c r="I166" s="251">
        <v>5</v>
      </c>
      <c r="J166" s="251">
        <v>4</v>
      </c>
      <c r="K166" s="251">
        <v>6</v>
      </c>
      <c r="L166" s="251">
        <v>7</v>
      </c>
      <c r="M166" s="251">
        <v>8</v>
      </c>
      <c r="N166" s="251">
        <v>9</v>
      </c>
      <c r="O166" s="251">
        <v>10</v>
      </c>
    </row>
    <row r="167" spans="2:15" ht="48" x14ac:dyDescent="0.25">
      <c r="B167" s="6">
        <v>4.01</v>
      </c>
      <c r="C167" s="7" t="s">
        <v>114</v>
      </c>
      <c r="D167" s="7">
        <v>12</v>
      </c>
      <c r="E167" s="7">
        <v>32</v>
      </c>
      <c r="F167" s="45"/>
      <c r="G167" s="29" t="s">
        <v>26</v>
      </c>
      <c r="H167" s="29" t="s">
        <v>370</v>
      </c>
      <c r="I167" s="16"/>
      <c r="J167" s="15" t="s">
        <v>22</v>
      </c>
      <c r="K167" s="31">
        <f>K168+K169+K170</f>
        <v>130000000</v>
      </c>
      <c r="L167" s="212"/>
      <c r="M167" s="88"/>
      <c r="N167" s="91"/>
      <c r="O167" s="31">
        <f>O168+O169+O170</f>
        <v>129000000</v>
      </c>
    </row>
    <row r="168" spans="2:15" ht="36" x14ac:dyDescent="0.25">
      <c r="B168" s="6">
        <v>4.01</v>
      </c>
      <c r="C168" s="7" t="s">
        <v>114</v>
      </c>
      <c r="D168" s="7">
        <v>12</v>
      </c>
      <c r="E168" s="7">
        <v>32</v>
      </c>
      <c r="F168" s="102" t="s">
        <v>1</v>
      </c>
      <c r="G168" s="15" t="s">
        <v>30</v>
      </c>
      <c r="H168" s="26" t="s">
        <v>258</v>
      </c>
      <c r="I168" s="15" t="s">
        <v>266</v>
      </c>
      <c r="J168" s="15" t="s">
        <v>43</v>
      </c>
      <c r="K168" s="18">
        <v>48000000</v>
      </c>
      <c r="L168" s="211" t="s">
        <v>366</v>
      </c>
      <c r="M168" s="13"/>
      <c r="N168" s="15" t="s">
        <v>266</v>
      </c>
      <c r="O168" s="9">
        <v>39000000</v>
      </c>
    </row>
    <row r="169" spans="2:15" ht="36" x14ac:dyDescent="0.25">
      <c r="B169" s="6">
        <v>4.01</v>
      </c>
      <c r="C169" s="7" t="s">
        <v>114</v>
      </c>
      <c r="D169" s="7">
        <v>12</v>
      </c>
      <c r="E169" s="7">
        <v>32</v>
      </c>
      <c r="F169" s="102" t="s">
        <v>15</v>
      </c>
      <c r="G169" s="26" t="s">
        <v>340</v>
      </c>
      <c r="H169" s="26" t="s">
        <v>259</v>
      </c>
      <c r="I169" s="15" t="s">
        <v>266</v>
      </c>
      <c r="J169" s="15" t="s">
        <v>43</v>
      </c>
      <c r="K169" s="18">
        <v>4000000</v>
      </c>
      <c r="L169" s="211" t="s">
        <v>366</v>
      </c>
      <c r="M169" s="13"/>
      <c r="N169" s="15" t="s">
        <v>266</v>
      </c>
      <c r="O169" s="9">
        <v>5000000</v>
      </c>
    </row>
    <row r="170" spans="2:15" ht="36" x14ac:dyDescent="0.25">
      <c r="B170" s="6">
        <v>4.01</v>
      </c>
      <c r="C170" s="7" t="s">
        <v>114</v>
      </c>
      <c r="D170" s="7">
        <v>12</v>
      </c>
      <c r="E170" s="7">
        <v>32</v>
      </c>
      <c r="F170" s="102" t="s">
        <v>39</v>
      </c>
      <c r="G170" s="26" t="s">
        <v>341</v>
      </c>
      <c r="H170" s="26" t="s">
        <v>260</v>
      </c>
      <c r="I170" s="15" t="s">
        <v>266</v>
      </c>
      <c r="J170" s="15" t="s">
        <v>43</v>
      </c>
      <c r="K170" s="18">
        <v>78000000</v>
      </c>
      <c r="L170" s="211" t="s">
        <v>366</v>
      </c>
      <c r="M170" s="13"/>
      <c r="N170" s="15" t="s">
        <v>266</v>
      </c>
      <c r="O170" s="9">
        <v>85000000</v>
      </c>
    </row>
    <row r="171" spans="2:15" ht="54.75" customHeight="1" x14ac:dyDescent="0.25">
      <c r="B171" s="6">
        <v>4.01</v>
      </c>
      <c r="C171" s="7" t="s">
        <v>114</v>
      </c>
      <c r="D171" s="7">
        <v>12</v>
      </c>
      <c r="E171" s="7">
        <v>33</v>
      </c>
      <c r="F171" s="45"/>
      <c r="G171" s="44" t="s">
        <v>31</v>
      </c>
      <c r="H171" s="29" t="s">
        <v>371</v>
      </c>
      <c r="I171" s="16"/>
      <c r="J171" s="24"/>
      <c r="K171" s="89">
        <f>K172+K173+K174+K175+K176+K177</f>
        <v>83000000</v>
      </c>
      <c r="L171" s="89"/>
      <c r="M171" s="45"/>
      <c r="N171" s="45"/>
      <c r="O171" s="52">
        <f>O172+O173+O174+O175+O176+O177</f>
        <v>64000000</v>
      </c>
    </row>
    <row r="172" spans="2:15" ht="36" x14ac:dyDescent="0.25">
      <c r="B172" s="6">
        <v>4.01</v>
      </c>
      <c r="C172" s="7" t="s">
        <v>114</v>
      </c>
      <c r="D172" s="7">
        <v>12</v>
      </c>
      <c r="E172" s="7">
        <v>33</v>
      </c>
      <c r="F172" s="102" t="s">
        <v>1</v>
      </c>
      <c r="G172" s="26" t="s">
        <v>56</v>
      </c>
      <c r="H172" s="26" t="s">
        <v>261</v>
      </c>
      <c r="I172" s="15" t="s">
        <v>249</v>
      </c>
      <c r="J172" s="15" t="s">
        <v>43</v>
      </c>
      <c r="K172" s="18">
        <v>8000000</v>
      </c>
      <c r="L172" s="211" t="s">
        <v>366</v>
      </c>
      <c r="M172" s="46"/>
      <c r="N172" s="15" t="s">
        <v>249</v>
      </c>
      <c r="O172" s="9">
        <v>9000000</v>
      </c>
    </row>
    <row r="173" spans="2:15" ht="24" x14ac:dyDescent="0.25">
      <c r="B173" s="6">
        <v>4.01</v>
      </c>
      <c r="C173" s="7" t="s">
        <v>114</v>
      </c>
      <c r="D173" s="7">
        <v>12</v>
      </c>
      <c r="E173" s="7">
        <v>33</v>
      </c>
      <c r="F173" s="102" t="s">
        <v>15</v>
      </c>
      <c r="G173" s="26" t="s">
        <v>32</v>
      </c>
      <c r="H173" s="26" t="s">
        <v>262</v>
      </c>
      <c r="I173" s="15" t="s">
        <v>249</v>
      </c>
      <c r="J173" s="15" t="s">
        <v>43</v>
      </c>
      <c r="K173" s="18">
        <v>6000000</v>
      </c>
      <c r="L173" s="211" t="s">
        <v>366</v>
      </c>
      <c r="M173" s="43"/>
      <c r="N173" s="15" t="s">
        <v>249</v>
      </c>
      <c r="O173" s="9">
        <v>6000000</v>
      </c>
    </row>
    <row r="174" spans="2:15" ht="24" x14ac:dyDescent="0.25">
      <c r="B174" s="6">
        <v>4.01</v>
      </c>
      <c r="C174" s="7" t="s">
        <v>114</v>
      </c>
      <c r="D174" s="7">
        <v>12</v>
      </c>
      <c r="E174" s="7">
        <v>33</v>
      </c>
      <c r="F174" s="102" t="s">
        <v>39</v>
      </c>
      <c r="G174" s="26" t="s">
        <v>33</v>
      </c>
      <c r="H174" s="26" t="s">
        <v>263</v>
      </c>
      <c r="I174" s="15" t="s">
        <v>249</v>
      </c>
      <c r="J174" s="15" t="s">
        <v>43</v>
      </c>
      <c r="K174" s="18">
        <v>28000000</v>
      </c>
      <c r="L174" s="18" t="s">
        <v>366</v>
      </c>
      <c r="M174" s="45"/>
      <c r="N174" s="15" t="s">
        <v>249</v>
      </c>
      <c r="O174" s="9">
        <v>6000000</v>
      </c>
    </row>
    <row r="175" spans="2:15" ht="24" x14ac:dyDescent="0.25">
      <c r="B175" s="6">
        <v>4.01</v>
      </c>
      <c r="C175" s="7" t="s">
        <v>114</v>
      </c>
      <c r="D175" s="7">
        <v>12</v>
      </c>
      <c r="E175" s="7">
        <v>33</v>
      </c>
      <c r="F175" s="102" t="s">
        <v>99</v>
      </c>
      <c r="G175" s="4" t="s">
        <v>34</v>
      </c>
      <c r="H175" s="26" t="s">
        <v>264</v>
      </c>
      <c r="I175" s="15" t="s">
        <v>249</v>
      </c>
      <c r="J175" s="15" t="s">
        <v>43</v>
      </c>
      <c r="K175" s="19">
        <v>9000000</v>
      </c>
      <c r="L175" s="18" t="s">
        <v>366</v>
      </c>
      <c r="M175" s="45"/>
      <c r="N175" s="15" t="s">
        <v>249</v>
      </c>
      <c r="O175" s="9">
        <v>10000000</v>
      </c>
    </row>
    <row r="176" spans="2:15" x14ac:dyDescent="0.25">
      <c r="B176" s="6">
        <v>4.01</v>
      </c>
      <c r="C176" s="7" t="s">
        <v>114</v>
      </c>
      <c r="D176" s="7">
        <v>12</v>
      </c>
      <c r="E176" s="7">
        <v>33</v>
      </c>
      <c r="F176" s="102" t="s">
        <v>115</v>
      </c>
      <c r="G176" s="4" t="s">
        <v>58</v>
      </c>
      <c r="H176" s="26" t="s">
        <v>265</v>
      </c>
      <c r="I176" s="15" t="s">
        <v>59</v>
      </c>
      <c r="J176" s="15" t="s">
        <v>59</v>
      </c>
      <c r="K176" s="19">
        <v>17000000</v>
      </c>
      <c r="L176" s="18" t="s">
        <v>366</v>
      </c>
      <c r="M176" s="45"/>
      <c r="N176" s="15" t="s">
        <v>59</v>
      </c>
      <c r="O176" s="9">
        <v>18000000</v>
      </c>
    </row>
    <row r="177" spans="2:15" ht="24" x14ac:dyDescent="0.25">
      <c r="B177" s="6">
        <v>4.01</v>
      </c>
      <c r="C177" s="7" t="s">
        <v>114</v>
      </c>
      <c r="D177" s="7">
        <v>12</v>
      </c>
      <c r="E177" s="7">
        <v>33</v>
      </c>
      <c r="F177" s="102" t="s">
        <v>16</v>
      </c>
      <c r="G177" s="4" t="s">
        <v>333</v>
      </c>
      <c r="H177" s="26" t="s">
        <v>334</v>
      </c>
      <c r="I177" s="15" t="s">
        <v>339</v>
      </c>
      <c r="J177" s="15" t="s">
        <v>59</v>
      </c>
      <c r="K177" s="19">
        <v>15000000</v>
      </c>
      <c r="L177" s="18" t="s">
        <v>366</v>
      </c>
      <c r="M177" s="45"/>
      <c r="N177" s="15" t="s">
        <v>339</v>
      </c>
      <c r="O177" s="9">
        <v>15000000</v>
      </c>
    </row>
    <row r="178" spans="2:15" x14ac:dyDescent="0.25">
      <c r="B178" s="32"/>
      <c r="C178" s="33"/>
      <c r="D178" s="33"/>
      <c r="E178" s="33"/>
      <c r="F178" s="45"/>
      <c r="G178" s="79"/>
      <c r="H178" s="80"/>
      <c r="I178" s="81"/>
      <c r="J178" s="81"/>
      <c r="K178" s="241"/>
      <c r="L178" s="82"/>
      <c r="M178" s="83"/>
      <c r="N178" s="81"/>
      <c r="O178" s="9"/>
    </row>
    <row r="179" spans="2:15" x14ac:dyDescent="0.25">
      <c r="B179" s="103"/>
      <c r="C179" s="104"/>
      <c r="D179" s="104"/>
      <c r="E179" s="104"/>
      <c r="F179" s="105"/>
      <c r="G179" s="48" t="s">
        <v>35</v>
      </c>
      <c r="H179" s="30"/>
      <c r="I179" s="30"/>
      <c r="J179" s="30"/>
      <c r="K179" s="107">
        <f>K171+K167+K152+K138+K123</f>
        <v>1010000000</v>
      </c>
      <c r="L179" s="107"/>
      <c r="M179" s="106"/>
      <c r="N179" s="106"/>
      <c r="O179" s="107">
        <f>O171+O167+O152+O138+O123</f>
        <v>1036000000</v>
      </c>
    </row>
    <row r="180" spans="2:15" x14ac:dyDescent="0.25">
      <c r="I180" s="21"/>
      <c r="J180" s="21"/>
      <c r="K180" s="21"/>
      <c r="L180" s="21"/>
    </row>
    <row r="181" spans="2:15" x14ac:dyDescent="0.25">
      <c r="G181" s="243" t="s">
        <v>342</v>
      </c>
      <c r="K181" s="195"/>
      <c r="L181" s="195"/>
      <c r="M181" s="297" t="s">
        <v>346</v>
      </c>
      <c r="N181" s="297"/>
      <c r="O181" s="195"/>
    </row>
    <row r="182" spans="2:15" x14ac:dyDescent="0.25">
      <c r="G182" s="243"/>
    </row>
    <row r="183" spans="2:15" x14ac:dyDescent="0.25">
      <c r="G183" s="243" t="s">
        <v>40</v>
      </c>
      <c r="K183" s="195"/>
      <c r="L183" s="195"/>
      <c r="M183" s="195"/>
      <c r="N183" s="195"/>
      <c r="O183" s="195"/>
    </row>
    <row r="184" spans="2:15" x14ac:dyDescent="0.25">
      <c r="G184" s="243"/>
    </row>
    <row r="185" spans="2:15" x14ac:dyDescent="0.25">
      <c r="G185" s="243"/>
    </row>
    <row r="186" spans="2:15" x14ac:dyDescent="0.25">
      <c r="G186" s="243" t="s">
        <v>104</v>
      </c>
      <c r="K186" s="195"/>
      <c r="L186" s="195"/>
      <c r="M186" s="297" t="s">
        <v>347</v>
      </c>
      <c r="N186" s="297"/>
      <c r="O186" s="195"/>
    </row>
    <row r="187" spans="2:15" x14ac:dyDescent="0.25">
      <c r="G187" s="243" t="s">
        <v>61</v>
      </c>
      <c r="K187" s="195"/>
      <c r="L187" s="195"/>
      <c r="M187" s="195"/>
      <c r="N187" s="195"/>
      <c r="O187" s="195"/>
    </row>
    <row r="188" spans="2:15" x14ac:dyDescent="0.25">
      <c r="G188" s="243" t="s">
        <v>103</v>
      </c>
      <c r="K188" s="195"/>
      <c r="L188" s="195"/>
      <c r="M188" s="195"/>
      <c r="N188" s="195"/>
      <c r="O188" s="195"/>
    </row>
  </sheetData>
  <mergeCells count="29">
    <mergeCell ref="B99:O99"/>
    <mergeCell ref="B117:O117"/>
    <mergeCell ref="B118:O118"/>
    <mergeCell ref="B120:F121"/>
    <mergeCell ref="G120:G121"/>
    <mergeCell ref="H120:H121"/>
    <mergeCell ref="I120:L120"/>
    <mergeCell ref="M120:M121"/>
    <mergeCell ref="N120:O120"/>
    <mergeCell ref="M90:N90"/>
    <mergeCell ref="M85:N85"/>
    <mergeCell ref="B30:F30"/>
    <mergeCell ref="B54:F54"/>
    <mergeCell ref="B79:F79"/>
    <mergeCell ref="B8:O8"/>
    <mergeCell ref="B9:O9"/>
    <mergeCell ref="B10:O10"/>
    <mergeCell ref="B14:F14"/>
    <mergeCell ref="B12:F13"/>
    <mergeCell ref="N12:O12"/>
    <mergeCell ref="H12:H13"/>
    <mergeCell ref="G12:G13"/>
    <mergeCell ref="I12:L12"/>
    <mergeCell ref="M12:M13"/>
    <mergeCell ref="M186:N186"/>
    <mergeCell ref="B122:F122"/>
    <mergeCell ref="M181:N181"/>
    <mergeCell ref="B142:F142"/>
    <mergeCell ref="B166:F166"/>
  </mergeCells>
  <pageMargins left="0.31496062992125984" right="0.31496062992125984" top="0.35433070866141736" bottom="0.35433070866141736" header="0.31496062992125984" footer="0.31496062992125984"/>
  <pageSetup paperSize="5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9"/>
  <sheetViews>
    <sheetView topLeftCell="A82" workbookViewId="0">
      <selection activeCell="J92" sqref="J92"/>
    </sheetView>
  </sheetViews>
  <sheetFormatPr defaultRowHeight="15" x14ac:dyDescent="0.25"/>
  <cols>
    <col min="1" max="1" width="1" customWidth="1"/>
    <col min="2" max="2" width="3.7109375" customWidth="1"/>
    <col min="3" max="3" width="8" customWidth="1"/>
    <col min="4" max="4" width="3.42578125" customWidth="1"/>
    <col min="5" max="5" width="3.5703125" customWidth="1"/>
    <col min="6" max="6" width="39.42578125" customWidth="1"/>
    <col min="7" max="7" width="20.85546875" customWidth="1"/>
    <col min="8" max="8" width="9.140625" customWidth="1"/>
    <col min="9" max="9" width="9.85546875" customWidth="1"/>
    <col min="12" max="12" width="11" customWidth="1"/>
    <col min="13" max="13" width="10" customWidth="1"/>
    <col min="15" max="15" width="10.28515625" customWidth="1"/>
  </cols>
  <sheetData>
    <row r="1" spans="2:15" ht="13.5" customHeight="1" x14ac:dyDescent="0.25"/>
    <row r="2" spans="2:15" ht="13.5" customHeight="1" x14ac:dyDescent="0.25">
      <c r="L2" t="s">
        <v>274</v>
      </c>
    </row>
    <row r="3" spans="2:15" ht="13.5" customHeight="1" x14ac:dyDescent="0.25">
      <c r="L3" t="s">
        <v>268</v>
      </c>
    </row>
    <row r="4" spans="2:15" ht="13.5" customHeight="1" x14ac:dyDescent="0.25">
      <c r="L4" t="s">
        <v>349</v>
      </c>
    </row>
    <row r="5" spans="2:15" ht="13.5" customHeight="1" x14ac:dyDescent="0.25">
      <c r="L5" t="s">
        <v>270</v>
      </c>
    </row>
    <row r="6" spans="2:15" ht="13.5" customHeight="1" x14ac:dyDescent="0.25">
      <c r="L6" t="s">
        <v>271</v>
      </c>
    </row>
    <row r="7" spans="2:15" ht="13.5" customHeight="1" x14ac:dyDescent="0.25">
      <c r="L7" t="s">
        <v>272</v>
      </c>
    </row>
    <row r="8" spans="2:15" s="196" customFormat="1" ht="42.75" customHeight="1" x14ac:dyDescent="0.25">
      <c r="F8" s="306" t="s">
        <v>359</v>
      </c>
      <c r="G8" s="306"/>
      <c r="H8" s="306"/>
      <c r="I8" s="306"/>
      <c r="J8" s="306"/>
      <c r="K8" s="306"/>
    </row>
    <row r="10" spans="2:15" ht="23.25" customHeight="1" x14ac:dyDescent="0.25">
      <c r="B10" s="312" t="s">
        <v>62</v>
      </c>
      <c r="C10" s="312"/>
      <c r="D10" s="312"/>
      <c r="E10" s="312"/>
      <c r="F10" s="312" t="s">
        <v>63</v>
      </c>
      <c r="G10" s="308" t="s">
        <v>64</v>
      </c>
      <c r="H10" s="308" t="s">
        <v>279</v>
      </c>
      <c r="I10" s="308" t="s">
        <v>275</v>
      </c>
      <c r="J10" s="308" t="s">
        <v>276</v>
      </c>
      <c r="K10" s="308"/>
      <c r="L10" s="308"/>
      <c r="M10" s="308" t="s">
        <v>280</v>
      </c>
      <c r="N10" s="308" t="s">
        <v>281</v>
      </c>
      <c r="O10" s="308"/>
    </row>
    <row r="11" spans="2:15" ht="78.75" x14ac:dyDescent="0.25">
      <c r="B11" s="312"/>
      <c r="C11" s="312"/>
      <c r="D11" s="312"/>
      <c r="E11" s="312"/>
      <c r="F11" s="312"/>
      <c r="G11" s="308"/>
      <c r="H11" s="308"/>
      <c r="I11" s="308"/>
      <c r="J11" s="166" t="s">
        <v>277</v>
      </c>
      <c r="K11" s="166" t="s">
        <v>278</v>
      </c>
      <c r="L11" s="65" t="s">
        <v>65</v>
      </c>
      <c r="M11" s="308"/>
      <c r="N11" s="166" t="s">
        <v>282</v>
      </c>
      <c r="O11" s="166" t="s">
        <v>283</v>
      </c>
    </row>
    <row r="12" spans="2:15" x14ac:dyDescent="0.25">
      <c r="B12" s="309">
        <v>1</v>
      </c>
      <c r="C12" s="309"/>
      <c r="D12" s="309"/>
      <c r="E12" s="309"/>
      <c r="F12" s="66">
        <v>2</v>
      </c>
      <c r="G12" s="66">
        <v>3</v>
      </c>
      <c r="H12" s="66">
        <v>4</v>
      </c>
      <c r="I12" s="66">
        <v>5</v>
      </c>
      <c r="J12" s="66">
        <v>6</v>
      </c>
      <c r="K12" s="66">
        <v>7</v>
      </c>
      <c r="L12" s="66" t="s">
        <v>66</v>
      </c>
      <c r="M12" s="66">
        <v>9</v>
      </c>
      <c r="N12" s="66" t="s">
        <v>67</v>
      </c>
      <c r="O12" s="66" t="s">
        <v>68</v>
      </c>
    </row>
    <row r="13" spans="2:15" ht="34.5" x14ac:dyDescent="0.25">
      <c r="B13" s="74" t="s">
        <v>114</v>
      </c>
      <c r="C13" s="74" t="s">
        <v>162</v>
      </c>
      <c r="D13" s="74" t="s">
        <v>1</v>
      </c>
      <c r="E13" s="75"/>
      <c r="F13" s="59" t="s">
        <v>7</v>
      </c>
      <c r="G13" s="197" t="s">
        <v>361</v>
      </c>
      <c r="H13" s="64"/>
      <c r="I13" s="64"/>
      <c r="J13" s="64"/>
      <c r="K13" s="64"/>
      <c r="L13" s="64"/>
      <c r="M13" s="64"/>
      <c r="N13" s="64"/>
      <c r="O13" s="64"/>
    </row>
    <row r="14" spans="2:15" ht="6.75" customHeight="1" x14ac:dyDescent="0.25">
      <c r="B14" s="57"/>
      <c r="C14" s="57"/>
      <c r="D14" s="57"/>
      <c r="E14" s="57"/>
      <c r="F14" s="60"/>
      <c r="G14" s="57"/>
      <c r="H14" s="57"/>
      <c r="I14" s="57"/>
      <c r="J14" s="57"/>
      <c r="K14" s="57"/>
      <c r="L14" s="57"/>
      <c r="M14" s="57"/>
      <c r="N14" s="57"/>
      <c r="O14" s="57"/>
    </row>
    <row r="15" spans="2:15" x14ac:dyDescent="0.25">
      <c r="B15" s="76" t="s">
        <v>114</v>
      </c>
      <c r="C15" s="76" t="s">
        <v>162</v>
      </c>
      <c r="D15" s="76" t="s">
        <v>1</v>
      </c>
      <c r="E15" s="76" t="s">
        <v>1</v>
      </c>
      <c r="F15" s="61" t="s">
        <v>284</v>
      </c>
      <c r="G15" s="108" t="s">
        <v>116</v>
      </c>
      <c r="H15" s="127">
        <v>2500</v>
      </c>
      <c r="I15" s="57">
        <v>1000</v>
      </c>
      <c r="J15" s="57">
        <v>500</v>
      </c>
      <c r="K15" s="57">
        <v>500</v>
      </c>
      <c r="L15" s="57">
        <f>K15/J15*100</f>
        <v>100</v>
      </c>
      <c r="M15" s="57">
        <v>500</v>
      </c>
      <c r="N15" s="57">
        <f>I15+K15+M15</f>
        <v>2000</v>
      </c>
      <c r="O15" s="87">
        <f>(N15/H15)*100%</f>
        <v>0.8</v>
      </c>
    </row>
    <row r="16" spans="2:15" ht="7.5" customHeight="1" x14ac:dyDescent="0.25">
      <c r="B16" s="13"/>
      <c r="C16" s="13"/>
      <c r="D16" s="13"/>
      <c r="E16" s="13"/>
      <c r="F16" s="53"/>
      <c r="G16" s="108"/>
      <c r="H16" s="57"/>
      <c r="I16" s="57"/>
      <c r="J16" s="57"/>
      <c r="K16" s="57"/>
      <c r="L16" s="57"/>
      <c r="M16" s="57"/>
      <c r="N16" s="57"/>
      <c r="O16" s="87"/>
    </row>
    <row r="17" spans="2:15" x14ac:dyDescent="0.25">
      <c r="B17" s="76" t="s">
        <v>114</v>
      </c>
      <c r="C17" s="76" t="s">
        <v>162</v>
      </c>
      <c r="D17" s="76" t="s">
        <v>1</v>
      </c>
      <c r="E17" s="76" t="s">
        <v>15</v>
      </c>
      <c r="F17" s="53" t="s">
        <v>69</v>
      </c>
      <c r="G17" s="108" t="s">
        <v>360</v>
      </c>
      <c r="H17" s="57">
        <v>180</v>
      </c>
      <c r="I17" s="57">
        <v>72</v>
      </c>
      <c r="J17" s="57">
        <v>36</v>
      </c>
      <c r="K17" s="57">
        <v>36</v>
      </c>
      <c r="L17" s="57">
        <f>K17/J17*100</f>
        <v>100</v>
      </c>
      <c r="M17" s="57">
        <v>12</v>
      </c>
      <c r="N17" s="57">
        <f t="shared" ref="N17:N40" si="0">(I17+K17+M17)*100%</f>
        <v>120</v>
      </c>
      <c r="O17" s="87">
        <f>(N17/H17)*100%</f>
        <v>0.66666666666666663</v>
      </c>
    </row>
    <row r="18" spans="2:15" ht="7.5" customHeight="1" x14ac:dyDescent="0.25">
      <c r="B18" s="77"/>
      <c r="C18" s="77"/>
      <c r="D18" s="77"/>
      <c r="E18" s="77"/>
      <c r="F18" s="53"/>
      <c r="G18" s="108"/>
      <c r="H18" s="57"/>
      <c r="I18" s="57"/>
      <c r="J18" s="57"/>
      <c r="K18" s="57"/>
      <c r="L18" s="57"/>
      <c r="M18" s="57"/>
      <c r="N18" s="57"/>
      <c r="O18" s="87"/>
    </row>
    <row r="19" spans="2:15" x14ac:dyDescent="0.25">
      <c r="B19" s="76" t="s">
        <v>114</v>
      </c>
      <c r="C19" s="76" t="s">
        <v>162</v>
      </c>
      <c r="D19" s="112" t="s">
        <v>1</v>
      </c>
      <c r="E19" s="112" t="s">
        <v>16</v>
      </c>
      <c r="F19" s="53" t="s">
        <v>70</v>
      </c>
      <c r="G19" s="108" t="s">
        <v>117</v>
      </c>
      <c r="H19" s="57">
        <v>60</v>
      </c>
      <c r="I19" s="57">
        <v>24</v>
      </c>
      <c r="J19" s="57">
        <v>12</v>
      </c>
      <c r="K19" s="57">
        <v>12</v>
      </c>
      <c r="L19" s="57">
        <f t="shared" ref="L19:L38" si="1">K19/J19*100</f>
        <v>100</v>
      </c>
      <c r="M19" s="57">
        <v>12</v>
      </c>
      <c r="N19" s="57">
        <f t="shared" si="0"/>
        <v>48</v>
      </c>
      <c r="O19" s="87">
        <f>(N19/H19)*100%</f>
        <v>0.8</v>
      </c>
    </row>
    <row r="20" spans="2:15" ht="6.75" customHeight="1" x14ac:dyDescent="0.25">
      <c r="B20" s="77"/>
      <c r="C20" s="76"/>
      <c r="D20" s="113"/>
      <c r="E20" s="113"/>
      <c r="F20" s="53"/>
      <c r="G20" s="108"/>
      <c r="H20" s="57"/>
      <c r="I20" s="57"/>
      <c r="J20" s="57"/>
      <c r="K20" s="57"/>
      <c r="L20" s="57"/>
      <c r="M20" s="57"/>
      <c r="N20" s="57"/>
      <c r="O20" s="87"/>
    </row>
    <row r="21" spans="2:15" x14ac:dyDescent="0.25">
      <c r="B21" s="76" t="s">
        <v>114</v>
      </c>
      <c r="C21" s="76" t="s">
        <v>162</v>
      </c>
      <c r="D21" s="112" t="s">
        <v>1</v>
      </c>
      <c r="E21" s="112" t="s">
        <v>17</v>
      </c>
      <c r="F21" s="53" t="s">
        <v>9</v>
      </c>
      <c r="G21" s="108" t="s">
        <v>119</v>
      </c>
      <c r="H21" s="57">
        <v>60</v>
      </c>
      <c r="I21" s="57">
        <v>24</v>
      </c>
      <c r="J21" s="57">
        <v>12</v>
      </c>
      <c r="K21" s="57">
        <v>12</v>
      </c>
      <c r="L21" s="57">
        <f t="shared" si="1"/>
        <v>100</v>
      </c>
      <c r="M21" s="57">
        <v>12</v>
      </c>
      <c r="N21" s="57">
        <f t="shared" si="0"/>
        <v>48</v>
      </c>
      <c r="O21" s="87">
        <f>(N21/H21)*100%</f>
        <v>0.8</v>
      </c>
    </row>
    <row r="22" spans="2:15" ht="12" customHeight="1" x14ac:dyDescent="0.25">
      <c r="B22" s="77"/>
      <c r="C22" s="76"/>
      <c r="D22" s="113"/>
      <c r="E22" s="113"/>
      <c r="F22" s="53"/>
      <c r="G22" s="108"/>
      <c r="H22" s="57"/>
      <c r="I22" s="57"/>
      <c r="J22" s="57"/>
      <c r="K22" s="57"/>
      <c r="L22" s="57"/>
      <c r="M22" s="57"/>
      <c r="N22" s="57"/>
      <c r="O22" s="87"/>
    </row>
    <row r="23" spans="2:15" x14ac:dyDescent="0.25">
      <c r="B23" s="76" t="s">
        <v>114</v>
      </c>
      <c r="C23" s="76" t="s">
        <v>162</v>
      </c>
      <c r="D23" s="112" t="s">
        <v>1</v>
      </c>
      <c r="E23" s="113">
        <v>10</v>
      </c>
      <c r="F23" s="53" t="s">
        <v>10</v>
      </c>
      <c r="G23" s="108" t="s">
        <v>120</v>
      </c>
      <c r="H23" s="57">
        <v>60</v>
      </c>
      <c r="I23" s="57">
        <v>24</v>
      </c>
      <c r="J23" s="57">
        <v>12</v>
      </c>
      <c r="K23" s="57">
        <v>12</v>
      </c>
      <c r="L23" s="57">
        <f t="shared" si="1"/>
        <v>100</v>
      </c>
      <c r="M23" s="57">
        <v>12</v>
      </c>
      <c r="N23" s="57">
        <f t="shared" si="0"/>
        <v>48</v>
      </c>
      <c r="O23" s="87">
        <f>(N23/H23)*100%</f>
        <v>0.8</v>
      </c>
    </row>
    <row r="24" spans="2:15" ht="11.25" customHeight="1" x14ac:dyDescent="0.25">
      <c r="B24" s="77"/>
      <c r="C24" s="76"/>
      <c r="D24" s="113"/>
      <c r="E24" s="113"/>
      <c r="F24" s="53"/>
      <c r="G24" s="108"/>
      <c r="H24" s="57"/>
      <c r="I24" s="57"/>
      <c r="J24" s="57"/>
      <c r="K24" s="57"/>
      <c r="L24" s="57"/>
      <c r="M24" s="57"/>
      <c r="N24" s="57"/>
      <c r="O24" s="87"/>
    </row>
    <row r="25" spans="2:15" x14ac:dyDescent="0.25">
      <c r="B25" s="76" t="s">
        <v>114</v>
      </c>
      <c r="C25" s="76" t="s">
        <v>162</v>
      </c>
      <c r="D25" s="112" t="s">
        <v>1</v>
      </c>
      <c r="E25" s="113">
        <v>11</v>
      </c>
      <c r="F25" s="53" t="s">
        <v>44</v>
      </c>
      <c r="G25" s="108" t="s">
        <v>121</v>
      </c>
      <c r="H25" s="127">
        <v>60000</v>
      </c>
      <c r="I25" s="127">
        <v>23000</v>
      </c>
      <c r="J25" s="127">
        <v>12000</v>
      </c>
      <c r="K25" s="127">
        <v>12000</v>
      </c>
      <c r="L25" s="127">
        <f t="shared" si="1"/>
        <v>100</v>
      </c>
      <c r="M25" s="127">
        <v>14200</v>
      </c>
      <c r="N25" s="127">
        <f t="shared" si="0"/>
        <v>49200</v>
      </c>
      <c r="O25" s="87">
        <f>(N25/H25)*100%</f>
        <v>0.82</v>
      </c>
    </row>
    <row r="26" spans="2:15" ht="9.75" customHeight="1" x14ac:dyDescent="0.25">
      <c r="B26" s="76"/>
      <c r="C26" s="76"/>
      <c r="D26" s="112"/>
      <c r="E26" s="113"/>
      <c r="F26" s="53"/>
      <c r="G26" s="108"/>
      <c r="H26" s="57"/>
      <c r="I26" s="57"/>
      <c r="J26" s="57"/>
      <c r="K26" s="57"/>
      <c r="L26" s="57"/>
      <c r="M26" s="57"/>
      <c r="N26" s="57"/>
      <c r="O26" s="87"/>
    </row>
    <row r="27" spans="2:15" ht="23.25" x14ac:dyDescent="0.25">
      <c r="B27" s="76" t="s">
        <v>114</v>
      </c>
      <c r="C27" s="76" t="s">
        <v>162</v>
      </c>
      <c r="D27" s="112" t="s">
        <v>1</v>
      </c>
      <c r="E27" s="113">
        <v>12</v>
      </c>
      <c r="F27" s="71" t="s">
        <v>71</v>
      </c>
      <c r="G27" s="108" t="s">
        <v>122</v>
      </c>
      <c r="H27" s="57">
        <v>150</v>
      </c>
      <c r="I27" s="57">
        <v>90</v>
      </c>
      <c r="J27" s="57">
        <v>30</v>
      </c>
      <c r="K27" s="57">
        <v>30</v>
      </c>
      <c r="L27" s="57">
        <f t="shared" si="1"/>
        <v>100</v>
      </c>
      <c r="M27" s="57">
        <v>30</v>
      </c>
      <c r="N27" s="57">
        <f t="shared" si="0"/>
        <v>150</v>
      </c>
      <c r="O27" s="87">
        <f>(N27/H27)*100%</f>
        <v>1</v>
      </c>
    </row>
    <row r="28" spans="2:15" ht="9.75" customHeight="1" x14ac:dyDescent="0.25">
      <c r="B28" s="77"/>
      <c r="C28" s="76"/>
      <c r="D28" s="113"/>
      <c r="E28" s="113"/>
      <c r="F28" s="53"/>
      <c r="G28" s="108"/>
      <c r="H28" s="57"/>
      <c r="I28" s="57"/>
      <c r="J28" s="57"/>
      <c r="K28" s="57"/>
      <c r="L28" s="57"/>
      <c r="M28" s="57"/>
      <c r="N28" s="57"/>
      <c r="O28" s="87"/>
    </row>
    <row r="29" spans="2:15" x14ac:dyDescent="0.25">
      <c r="B29" s="76" t="s">
        <v>114</v>
      </c>
      <c r="C29" s="76" t="s">
        <v>162</v>
      </c>
      <c r="D29" s="112" t="s">
        <v>1</v>
      </c>
      <c r="E29" s="113">
        <v>17</v>
      </c>
      <c r="F29" s="53" t="s">
        <v>53</v>
      </c>
      <c r="G29" s="108" t="s">
        <v>123</v>
      </c>
      <c r="H29" s="57">
        <v>60</v>
      </c>
      <c r="I29" s="57">
        <v>24</v>
      </c>
      <c r="J29" s="57">
        <v>12</v>
      </c>
      <c r="K29" s="57">
        <v>12</v>
      </c>
      <c r="L29" s="57">
        <f t="shared" si="1"/>
        <v>100</v>
      </c>
      <c r="M29" s="57">
        <v>12</v>
      </c>
      <c r="N29" s="57">
        <f t="shared" si="0"/>
        <v>48</v>
      </c>
      <c r="O29" s="87">
        <f>(N29/H29)*100%</f>
        <v>0.8</v>
      </c>
    </row>
    <row r="30" spans="2:15" ht="10.5" customHeight="1" x14ac:dyDescent="0.25">
      <c r="B30" s="57"/>
      <c r="C30" s="76"/>
      <c r="D30" s="114"/>
      <c r="E30" s="114"/>
      <c r="F30" s="54"/>
      <c r="G30" s="108"/>
      <c r="H30" s="57"/>
      <c r="I30" s="57"/>
      <c r="J30" s="57"/>
      <c r="K30" s="57"/>
      <c r="L30" s="57"/>
      <c r="M30" s="57"/>
      <c r="N30" s="57"/>
      <c r="O30" s="87"/>
    </row>
    <row r="31" spans="2:15" x14ac:dyDescent="0.25">
      <c r="B31" s="76" t="s">
        <v>114</v>
      </c>
      <c r="C31" s="76" t="s">
        <v>162</v>
      </c>
      <c r="D31" s="112" t="s">
        <v>1</v>
      </c>
      <c r="E31" s="113">
        <v>18</v>
      </c>
      <c r="F31" s="53" t="s">
        <v>96</v>
      </c>
      <c r="G31" s="108" t="s">
        <v>124</v>
      </c>
      <c r="H31" s="57">
        <v>60</v>
      </c>
      <c r="I31" s="57">
        <v>24</v>
      </c>
      <c r="J31" s="57">
        <v>12</v>
      </c>
      <c r="K31" s="57">
        <v>12</v>
      </c>
      <c r="L31" s="57">
        <f t="shared" si="1"/>
        <v>100</v>
      </c>
      <c r="M31" s="57">
        <v>12</v>
      </c>
      <c r="N31" s="57">
        <f t="shared" si="0"/>
        <v>48</v>
      </c>
      <c r="O31" s="87">
        <f>(N31/H31)*100%</f>
        <v>0.8</v>
      </c>
    </row>
    <row r="32" spans="2:15" x14ac:dyDescent="0.25">
      <c r="B32" s="57"/>
      <c r="C32" s="76"/>
      <c r="D32" s="114"/>
      <c r="E32" s="114"/>
      <c r="F32" s="54"/>
      <c r="G32" s="108"/>
      <c r="H32" s="57"/>
      <c r="I32" s="57"/>
      <c r="J32" s="57"/>
      <c r="K32" s="57"/>
      <c r="L32" s="57"/>
      <c r="M32" s="57"/>
      <c r="N32" s="57"/>
      <c r="O32" s="87"/>
    </row>
    <row r="33" spans="2:15" x14ac:dyDescent="0.25">
      <c r="B33" s="76" t="s">
        <v>114</v>
      </c>
      <c r="C33" s="76" t="s">
        <v>162</v>
      </c>
      <c r="D33" s="112" t="s">
        <v>1</v>
      </c>
      <c r="E33" s="113">
        <v>19</v>
      </c>
      <c r="F33" s="53" t="s">
        <v>72</v>
      </c>
      <c r="G33" s="108" t="s">
        <v>124</v>
      </c>
      <c r="H33" s="57">
        <v>60</v>
      </c>
      <c r="I33" s="57">
        <v>24</v>
      </c>
      <c r="J33" s="57">
        <v>12</v>
      </c>
      <c r="K33" s="57">
        <v>12</v>
      </c>
      <c r="L33" s="57">
        <f t="shared" si="1"/>
        <v>100</v>
      </c>
      <c r="M33" s="57">
        <v>12</v>
      </c>
      <c r="N33" s="57">
        <f t="shared" si="0"/>
        <v>48</v>
      </c>
      <c r="O33" s="87">
        <f>(N33/H33)*100%</f>
        <v>0.8</v>
      </c>
    </row>
    <row r="34" spans="2:15" x14ac:dyDescent="0.25">
      <c r="B34" s="84"/>
      <c r="C34" s="84"/>
      <c r="D34" s="198"/>
      <c r="E34" s="199"/>
      <c r="F34" s="55"/>
      <c r="G34" s="124"/>
      <c r="H34" s="51"/>
      <c r="I34" s="51"/>
      <c r="J34" s="51"/>
      <c r="K34" s="51"/>
      <c r="L34" s="51"/>
      <c r="M34" s="51"/>
      <c r="N34" s="51"/>
      <c r="O34" s="200"/>
    </row>
    <row r="35" spans="2:15" x14ac:dyDescent="0.25">
      <c r="B35" s="28"/>
      <c r="C35" s="28"/>
      <c r="D35" s="201"/>
      <c r="E35" s="202"/>
      <c r="F35" s="56"/>
      <c r="G35" s="126"/>
      <c r="H35" s="22"/>
      <c r="I35" s="22"/>
      <c r="J35" s="22"/>
      <c r="K35" s="22"/>
      <c r="L35" s="22"/>
      <c r="M35" s="22"/>
      <c r="N35" s="22"/>
      <c r="O35" s="203"/>
    </row>
    <row r="36" spans="2:15" x14ac:dyDescent="0.25">
      <c r="B36" s="307">
        <v>1</v>
      </c>
      <c r="C36" s="307"/>
      <c r="D36" s="307"/>
      <c r="E36" s="307"/>
      <c r="F36" s="122">
        <v>2</v>
      </c>
      <c r="G36" s="123">
        <v>3</v>
      </c>
      <c r="H36" s="123">
        <v>4</v>
      </c>
      <c r="I36" s="123">
        <v>5</v>
      </c>
      <c r="J36" s="123">
        <v>6</v>
      </c>
      <c r="K36" s="123">
        <v>7</v>
      </c>
      <c r="L36" s="123" t="s">
        <v>66</v>
      </c>
      <c r="M36" s="123">
        <v>9</v>
      </c>
      <c r="N36" s="123" t="s">
        <v>67</v>
      </c>
      <c r="O36" s="123" t="s">
        <v>92</v>
      </c>
    </row>
    <row r="37" spans="2:15" x14ac:dyDescent="0.25">
      <c r="B37" s="57"/>
      <c r="C37" s="76"/>
      <c r="D37" s="114"/>
      <c r="E37" s="114"/>
      <c r="F37" s="53"/>
      <c r="G37" s="108"/>
      <c r="H37" s="57"/>
      <c r="I37" s="57"/>
      <c r="J37" s="57"/>
      <c r="K37" s="57"/>
      <c r="L37" s="57"/>
      <c r="M37" s="57"/>
      <c r="N37" s="57"/>
      <c r="O37" s="57"/>
    </row>
    <row r="38" spans="2:15" x14ac:dyDescent="0.25">
      <c r="B38" s="76" t="s">
        <v>114</v>
      </c>
      <c r="C38" s="76" t="s">
        <v>162</v>
      </c>
      <c r="D38" s="112" t="s">
        <v>1</v>
      </c>
      <c r="E38" s="113">
        <v>20</v>
      </c>
      <c r="F38" s="53" t="s">
        <v>73</v>
      </c>
      <c r="G38" s="108" t="s">
        <v>119</v>
      </c>
      <c r="H38" s="57">
        <v>24</v>
      </c>
      <c r="I38" s="57">
        <v>6</v>
      </c>
      <c r="J38" s="57">
        <v>2</v>
      </c>
      <c r="K38" s="57">
        <v>2</v>
      </c>
      <c r="L38" s="57">
        <f t="shared" si="1"/>
        <v>100</v>
      </c>
      <c r="M38" s="57">
        <v>2</v>
      </c>
      <c r="N38" s="57">
        <f t="shared" si="0"/>
        <v>10</v>
      </c>
      <c r="O38" s="87">
        <f>(N38/H38)*100%</f>
        <v>0.41666666666666669</v>
      </c>
    </row>
    <row r="39" spans="2:15" ht="9" customHeight="1" x14ac:dyDescent="0.25">
      <c r="B39" s="57"/>
      <c r="C39" s="57"/>
      <c r="D39" s="57"/>
      <c r="E39" s="114"/>
      <c r="F39" s="53"/>
      <c r="G39" s="108"/>
      <c r="H39" s="57"/>
      <c r="I39" s="57"/>
      <c r="J39" s="57"/>
      <c r="K39" s="57"/>
      <c r="L39" s="57"/>
      <c r="M39" s="57"/>
      <c r="N39" s="57"/>
      <c r="O39" s="57"/>
    </row>
    <row r="40" spans="2:15" ht="23.25" x14ac:dyDescent="0.25">
      <c r="B40" s="76" t="s">
        <v>114</v>
      </c>
      <c r="C40" s="76" t="s">
        <v>162</v>
      </c>
      <c r="D40" s="111" t="s">
        <v>1</v>
      </c>
      <c r="E40" s="114">
        <v>29</v>
      </c>
      <c r="F40" s="71" t="s">
        <v>145</v>
      </c>
      <c r="G40" s="108" t="s">
        <v>146</v>
      </c>
      <c r="H40" s="57">
        <v>24</v>
      </c>
      <c r="I40" s="57">
        <v>0</v>
      </c>
      <c r="J40" s="57">
        <v>1</v>
      </c>
      <c r="K40" s="57">
        <v>0</v>
      </c>
      <c r="L40" s="57">
        <v>0</v>
      </c>
      <c r="M40" s="57">
        <v>1</v>
      </c>
      <c r="N40" s="57">
        <f t="shared" si="0"/>
        <v>1</v>
      </c>
      <c r="O40" s="87">
        <f>(N40/H40)*100%</f>
        <v>4.1666666666666664E-2</v>
      </c>
    </row>
    <row r="41" spans="2:15" ht="9" customHeight="1" x14ac:dyDescent="0.25">
      <c r="B41" s="57"/>
      <c r="C41" s="57"/>
      <c r="D41" s="57"/>
      <c r="E41" s="114"/>
      <c r="F41" s="53"/>
      <c r="G41" s="108"/>
      <c r="H41" s="57"/>
      <c r="I41" s="57"/>
      <c r="J41" s="57"/>
      <c r="K41" s="57"/>
      <c r="L41" s="57"/>
      <c r="M41" s="57"/>
      <c r="N41" s="57"/>
      <c r="O41" s="57"/>
    </row>
    <row r="42" spans="2:15" ht="34.5" x14ac:dyDescent="0.25">
      <c r="B42" s="76" t="s">
        <v>114</v>
      </c>
      <c r="C42" s="76" t="s">
        <v>162</v>
      </c>
      <c r="D42" s="76" t="s">
        <v>15</v>
      </c>
      <c r="E42" s="114"/>
      <c r="F42" s="68" t="s">
        <v>38</v>
      </c>
      <c r="G42" s="118" t="s">
        <v>362</v>
      </c>
      <c r="H42" s="57"/>
      <c r="I42" s="57"/>
      <c r="J42" s="57"/>
      <c r="K42" s="57"/>
      <c r="L42" s="57"/>
      <c r="M42" s="57"/>
      <c r="N42" s="57"/>
      <c r="O42" s="57"/>
    </row>
    <row r="43" spans="2:15" x14ac:dyDescent="0.25">
      <c r="B43" s="76" t="s">
        <v>114</v>
      </c>
      <c r="C43" s="76" t="s">
        <v>162</v>
      </c>
      <c r="D43" s="76" t="s">
        <v>15</v>
      </c>
      <c r="E43" s="120" t="s">
        <v>39</v>
      </c>
      <c r="F43" s="53" t="s">
        <v>74</v>
      </c>
      <c r="G43" s="108" t="s">
        <v>125</v>
      </c>
      <c r="H43" s="73">
        <v>3</v>
      </c>
      <c r="I43" s="57">
        <v>2</v>
      </c>
      <c r="J43" s="57">
        <v>1</v>
      </c>
      <c r="K43" s="57">
        <v>1</v>
      </c>
      <c r="L43" s="57">
        <v>1</v>
      </c>
      <c r="M43" s="57">
        <v>1</v>
      </c>
      <c r="N43" s="57">
        <f t="shared" ref="N43:N126" si="2">(I43+K43+M43)*100%</f>
        <v>4</v>
      </c>
      <c r="O43" s="87">
        <f>(N43/H43)*100%</f>
        <v>1.3333333333333333</v>
      </c>
    </row>
    <row r="44" spans="2:15" ht="9.75" customHeight="1" x14ac:dyDescent="0.25">
      <c r="B44" s="57"/>
      <c r="C44" s="57"/>
      <c r="D44" s="57"/>
      <c r="E44" s="114"/>
      <c r="F44" s="53"/>
      <c r="G44" s="108"/>
      <c r="H44" s="57"/>
      <c r="I44" s="57"/>
      <c r="J44" s="57"/>
      <c r="K44" s="57"/>
      <c r="L44" s="57"/>
      <c r="M44" s="57"/>
      <c r="N44" s="57"/>
      <c r="O44" s="57"/>
    </row>
    <row r="45" spans="2:15" ht="14.25" customHeight="1" x14ac:dyDescent="0.25">
      <c r="B45" s="76" t="s">
        <v>114</v>
      </c>
      <c r="C45" s="76" t="s">
        <v>162</v>
      </c>
      <c r="D45" s="112" t="s">
        <v>15</v>
      </c>
      <c r="E45" s="120" t="s">
        <v>99</v>
      </c>
      <c r="F45" s="53" t="s">
        <v>97</v>
      </c>
      <c r="G45" s="108" t="s">
        <v>126</v>
      </c>
      <c r="H45" s="57">
        <v>71</v>
      </c>
      <c r="I45" s="57">
        <v>40</v>
      </c>
      <c r="J45" s="57">
        <v>11</v>
      </c>
      <c r="K45" s="57">
        <v>40</v>
      </c>
      <c r="L45" s="57">
        <f t="shared" ref="L45:L111" si="3">K45/J45*100</f>
        <v>363.63636363636363</v>
      </c>
      <c r="M45" s="57">
        <v>2</v>
      </c>
      <c r="N45" s="57">
        <f t="shared" si="2"/>
        <v>82</v>
      </c>
      <c r="O45" s="87">
        <f>(N45/H45)*100%</f>
        <v>1.1549295774647887</v>
      </c>
    </row>
    <row r="46" spans="2:15" ht="18" customHeight="1" x14ac:dyDescent="0.25">
      <c r="B46" s="76" t="s">
        <v>114</v>
      </c>
      <c r="C46" s="76" t="s">
        <v>162</v>
      </c>
      <c r="D46" s="112" t="s">
        <v>15</v>
      </c>
      <c r="E46" s="114">
        <v>24</v>
      </c>
      <c r="F46" s="53" t="s">
        <v>75</v>
      </c>
      <c r="G46" s="108"/>
      <c r="H46" s="57">
        <v>45</v>
      </c>
      <c r="I46" s="57">
        <v>17</v>
      </c>
      <c r="J46" s="57">
        <v>9</v>
      </c>
      <c r="K46" s="57">
        <v>9</v>
      </c>
      <c r="L46" s="57">
        <f t="shared" si="3"/>
        <v>100</v>
      </c>
      <c r="M46" s="57">
        <v>9</v>
      </c>
      <c r="N46" s="57">
        <f t="shared" si="2"/>
        <v>35</v>
      </c>
      <c r="O46" s="87">
        <f>(N46/H46)*100%</f>
        <v>0.77777777777777779</v>
      </c>
    </row>
    <row r="47" spans="2:15" ht="9.75" customHeight="1" x14ac:dyDescent="0.25">
      <c r="B47" s="57"/>
      <c r="C47" s="76"/>
      <c r="D47" s="114"/>
      <c r="E47" s="114"/>
      <c r="F47" s="53"/>
      <c r="G47" s="108"/>
      <c r="H47" s="57"/>
      <c r="I47" s="57"/>
      <c r="J47" s="57"/>
      <c r="K47" s="57"/>
      <c r="L47" s="57"/>
      <c r="M47" s="57"/>
      <c r="N47" s="57"/>
      <c r="O47" s="57"/>
    </row>
    <row r="48" spans="2:15" x14ac:dyDescent="0.25">
      <c r="B48" s="76" t="s">
        <v>114</v>
      </c>
      <c r="C48" s="76" t="s">
        <v>162</v>
      </c>
      <c r="D48" s="112" t="s">
        <v>15</v>
      </c>
      <c r="E48" s="114">
        <v>22</v>
      </c>
      <c r="F48" s="53" t="s">
        <v>76</v>
      </c>
      <c r="G48" s="108" t="s">
        <v>127</v>
      </c>
      <c r="H48" s="57">
        <v>70</v>
      </c>
      <c r="I48" s="57">
        <v>30</v>
      </c>
      <c r="J48" s="57">
        <v>15</v>
      </c>
      <c r="K48" s="57">
        <v>15</v>
      </c>
      <c r="L48" s="57">
        <f t="shared" si="3"/>
        <v>100</v>
      </c>
      <c r="M48" s="57">
        <v>15</v>
      </c>
      <c r="N48" s="57">
        <f t="shared" si="2"/>
        <v>60</v>
      </c>
      <c r="O48" s="87">
        <f>(N48/H48)*100%</f>
        <v>0.8571428571428571</v>
      </c>
    </row>
    <row r="49" spans="2:15" ht="8.25" customHeight="1" x14ac:dyDescent="0.25">
      <c r="B49" s="57"/>
      <c r="C49" s="76"/>
      <c r="D49" s="114"/>
      <c r="E49" s="114"/>
      <c r="F49" s="53"/>
      <c r="G49" s="108"/>
      <c r="H49" s="57"/>
      <c r="I49" s="57"/>
      <c r="J49" s="57"/>
      <c r="K49" s="57"/>
      <c r="L49" s="57"/>
      <c r="M49" s="57"/>
      <c r="N49" s="57"/>
      <c r="O49" s="57"/>
    </row>
    <row r="50" spans="2:15" x14ac:dyDescent="0.25">
      <c r="B50" s="76" t="s">
        <v>114</v>
      </c>
      <c r="C50" s="76" t="s">
        <v>162</v>
      </c>
      <c r="D50" s="112" t="s">
        <v>15</v>
      </c>
      <c r="E50" s="114">
        <v>30</v>
      </c>
      <c r="F50" s="53" t="s">
        <v>77</v>
      </c>
      <c r="G50" s="108" t="s">
        <v>128</v>
      </c>
      <c r="H50" s="73">
        <v>5</v>
      </c>
      <c r="I50" s="57">
        <v>2</v>
      </c>
      <c r="J50" s="57">
        <v>2</v>
      </c>
      <c r="K50" s="57">
        <v>2</v>
      </c>
      <c r="L50" s="57">
        <f t="shared" si="3"/>
        <v>100</v>
      </c>
      <c r="M50" s="57">
        <v>0</v>
      </c>
      <c r="N50" s="57">
        <f t="shared" si="2"/>
        <v>4</v>
      </c>
      <c r="O50" s="87">
        <f>(N50/H50)*100%</f>
        <v>0.8</v>
      </c>
    </row>
    <row r="51" spans="2:15" ht="9.75" customHeight="1" x14ac:dyDescent="0.25">
      <c r="B51" s="57"/>
      <c r="C51" s="76"/>
      <c r="D51" s="114"/>
      <c r="E51" s="114"/>
      <c r="F51" s="53"/>
      <c r="G51" s="108"/>
      <c r="H51" s="57"/>
      <c r="I51" s="57"/>
      <c r="J51" s="57"/>
      <c r="K51" s="57"/>
      <c r="L51" s="57"/>
      <c r="M51" s="57"/>
      <c r="N51" s="57"/>
      <c r="O51" s="57"/>
    </row>
    <row r="52" spans="2:15" ht="16.5" customHeight="1" x14ac:dyDescent="0.25">
      <c r="B52" s="76" t="s">
        <v>114</v>
      </c>
      <c r="C52" s="76" t="s">
        <v>162</v>
      </c>
      <c r="D52" s="112" t="s">
        <v>15</v>
      </c>
      <c r="E52" s="114">
        <v>28</v>
      </c>
      <c r="F52" s="53" t="s">
        <v>98</v>
      </c>
      <c r="G52" s="108" t="s">
        <v>129</v>
      </c>
      <c r="H52" s="57">
        <v>15</v>
      </c>
      <c r="I52" s="57">
        <v>9</v>
      </c>
      <c r="J52" s="57">
        <v>3</v>
      </c>
      <c r="K52" s="57">
        <v>3</v>
      </c>
      <c r="L52" s="57">
        <f t="shared" si="3"/>
        <v>100</v>
      </c>
      <c r="M52" s="57">
        <v>3</v>
      </c>
      <c r="N52" s="57">
        <f t="shared" si="2"/>
        <v>15</v>
      </c>
      <c r="O52" s="87">
        <f>(N52/H52)*100%</f>
        <v>1</v>
      </c>
    </row>
    <row r="53" spans="2:15" ht="9.75" customHeight="1" x14ac:dyDescent="0.25">
      <c r="B53" s="57"/>
      <c r="C53" s="76"/>
      <c r="D53" s="114"/>
      <c r="E53" s="114"/>
      <c r="F53" s="53"/>
      <c r="G53" s="108"/>
      <c r="H53" s="57"/>
      <c r="I53" s="57"/>
      <c r="J53" s="57"/>
      <c r="K53" s="57"/>
      <c r="L53" s="57"/>
      <c r="M53" s="57"/>
      <c r="N53" s="57"/>
      <c r="O53" s="57"/>
    </row>
    <row r="54" spans="2:15" x14ac:dyDescent="0.25">
      <c r="B54" s="76" t="s">
        <v>114</v>
      </c>
      <c r="C54" s="76" t="s">
        <v>162</v>
      </c>
      <c r="D54" s="112" t="s">
        <v>15</v>
      </c>
      <c r="E54" s="114">
        <v>11</v>
      </c>
      <c r="F54" s="53" t="s">
        <v>21</v>
      </c>
      <c r="G54" s="108" t="s">
        <v>130</v>
      </c>
      <c r="H54" s="57">
        <v>5</v>
      </c>
      <c r="I54" s="57">
        <v>1</v>
      </c>
      <c r="J54" s="57">
        <v>2</v>
      </c>
      <c r="K54" s="57">
        <v>1</v>
      </c>
      <c r="L54" s="57">
        <f t="shared" si="3"/>
        <v>50</v>
      </c>
      <c r="M54" s="57">
        <v>1</v>
      </c>
      <c r="N54" s="57">
        <f t="shared" si="2"/>
        <v>3</v>
      </c>
      <c r="O54" s="87">
        <f>(N54/H54)*100%</f>
        <v>0.6</v>
      </c>
    </row>
    <row r="55" spans="2:15" ht="11.25" customHeight="1" x14ac:dyDescent="0.25">
      <c r="B55" s="76"/>
      <c r="C55" s="76"/>
      <c r="D55" s="112"/>
      <c r="E55" s="114"/>
      <c r="F55" s="53"/>
      <c r="G55" s="108"/>
      <c r="H55" s="57"/>
      <c r="I55" s="57"/>
      <c r="J55" s="57"/>
      <c r="K55" s="57"/>
      <c r="L55" s="57"/>
      <c r="M55" s="57"/>
      <c r="N55" s="57"/>
      <c r="O55" s="87"/>
    </row>
    <row r="56" spans="2:15" x14ac:dyDescent="0.25">
      <c r="B56" s="76" t="s">
        <v>114</v>
      </c>
      <c r="C56" s="76" t="s">
        <v>162</v>
      </c>
      <c r="D56" s="112" t="s">
        <v>171</v>
      </c>
      <c r="E56" s="114">
        <v>54</v>
      </c>
      <c r="F56" s="53" t="s">
        <v>141</v>
      </c>
      <c r="G56" s="108" t="s">
        <v>142</v>
      </c>
      <c r="H56" s="57">
        <v>1</v>
      </c>
      <c r="I56" s="57">
        <v>0</v>
      </c>
      <c r="J56" s="57">
        <v>0</v>
      </c>
      <c r="K56" s="57">
        <v>0</v>
      </c>
      <c r="L56" s="57">
        <v>0</v>
      </c>
      <c r="M56" s="57">
        <v>1</v>
      </c>
      <c r="N56" s="57">
        <f t="shared" si="2"/>
        <v>1</v>
      </c>
      <c r="O56" s="87">
        <f>(N56/H56)*100%</f>
        <v>1</v>
      </c>
    </row>
    <row r="57" spans="2:15" ht="9.75" customHeight="1" x14ac:dyDescent="0.25">
      <c r="B57" s="57"/>
      <c r="C57" s="57"/>
      <c r="D57" s="57"/>
      <c r="E57" s="114"/>
      <c r="F57" s="53"/>
      <c r="G57" s="108"/>
      <c r="H57" s="57"/>
      <c r="I57" s="57"/>
      <c r="J57" s="57"/>
      <c r="K57" s="57"/>
      <c r="L57" s="57"/>
      <c r="M57" s="57"/>
      <c r="N57" s="57"/>
      <c r="O57" s="57"/>
    </row>
    <row r="58" spans="2:15" ht="34.5" customHeight="1" x14ac:dyDescent="0.25">
      <c r="B58" s="76" t="s">
        <v>114</v>
      </c>
      <c r="C58" s="76" t="s">
        <v>162</v>
      </c>
      <c r="D58" s="114">
        <v>8</v>
      </c>
      <c r="E58" s="114"/>
      <c r="F58" s="68" t="s">
        <v>143</v>
      </c>
      <c r="G58" s="118" t="s">
        <v>363</v>
      </c>
      <c r="H58" s="57"/>
      <c r="I58" s="57"/>
      <c r="J58" s="57"/>
      <c r="K58" s="57"/>
      <c r="L58" s="57"/>
      <c r="M58" s="57"/>
      <c r="N58" s="57"/>
      <c r="O58" s="57"/>
    </row>
    <row r="59" spans="2:15" ht="22.5" customHeight="1" x14ac:dyDescent="0.25">
      <c r="B59" s="76" t="s">
        <v>114</v>
      </c>
      <c r="C59" s="76" t="s">
        <v>162</v>
      </c>
      <c r="D59" s="114">
        <v>8</v>
      </c>
      <c r="E59" s="120" t="s">
        <v>1</v>
      </c>
      <c r="F59" s="71" t="s">
        <v>144</v>
      </c>
      <c r="G59" s="108" t="s">
        <v>173</v>
      </c>
      <c r="H59" s="57">
        <v>10</v>
      </c>
      <c r="I59" s="57">
        <v>6</v>
      </c>
      <c r="J59" s="57">
        <v>2</v>
      </c>
      <c r="K59" s="57">
        <v>2</v>
      </c>
      <c r="L59" s="57">
        <f t="shared" si="3"/>
        <v>100</v>
      </c>
      <c r="M59" s="57">
        <v>2</v>
      </c>
      <c r="N59" s="57">
        <f t="shared" si="2"/>
        <v>10</v>
      </c>
      <c r="O59" s="87">
        <f>(N59/H59)*100%</f>
        <v>1</v>
      </c>
    </row>
    <row r="60" spans="2:15" ht="9.75" customHeight="1" x14ac:dyDescent="0.25">
      <c r="B60" s="57"/>
      <c r="C60" s="57"/>
      <c r="D60" s="57"/>
      <c r="E60" s="114"/>
      <c r="F60" s="53"/>
      <c r="G60" s="108"/>
      <c r="H60" s="57"/>
      <c r="I60" s="57"/>
      <c r="J60" s="57"/>
      <c r="K60" s="57"/>
      <c r="L60" s="57"/>
      <c r="M60" s="57"/>
      <c r="N60" s="57"/>
      <c r="O60" s="57"/>
    </row>
    <row r="61" spans="2:15" ht="21" customHeight="1" x14ac:dyDescent="0.25">
      <c r="B61" s="121" t="s">
        <v>164</v>
      </c>
      <c r="C61" s="76" t="s">
        <v>162</v>
      </c>
      <c r="D61" s="108">
        <v>22</v>
      </c>
      <c r="E61" s="108"/>
      <c r="F61" s="68" t="s">
        <v>163</v>
      </c>
      <c r="G61" s="118" t="s">
        <v>364</v>
      </c>
      <c r="H61" s="57"/>
      <c r="I61" s="57"/>
      <c r="J61" s="57"/>
      <c r="K61" s="57"/>
      <c r="L61" s="57"/>
      <c r="M61" s="57"/>
      <c r="N61" s="57"/>
      <c r="O61" s="57"/>
    </row>
    <row r="62" spans="2:15" ht="9.75" customHeight="1" x14ac:dyDescent="0.25">
      <c r="B62" s="108"/>
      <c r="C62" s="76"/>
      <c r="D62" s="108"/>
      <c r="E62" s="108"/>
      <c r="F62" s="59"/>
      <c r="G62" s="108"/>
      <c r="H62" s="57"/>
      <c r="I62" s="57"/>
      <c r="J62" s="57"/>
      <c r="K62" s="57"/>
      <c r="L62" s="57"/>
      <c r="M62" s="57"/>
      <c r="N62" s="57"/>
      <c r="O62" s="57"/>
    </row>
    <row r="63" spans="2:15" ht="12.75" customHeight="1" x14ac:dyDescent="0.25">
      <c r="B63" s="121" t="s">
        <v>164</v>
      </c>
      <c r="C63" s="76" t="s">
        <v>162</v>
      </c>
      <c r="D63" s="108">
        <v>22</v>
      </c>
      <c r="E63" s="121" t="s">
        <v>16</v>
      </c>
      <c r="F63" s="53" t="s">
        <v>46</v>
      </c>
      <c r="G63" s="108" t="s">
        <v>174</v>
      </c>
      <c r="H63" s="127">
        <v>2500</v>
      </c>
      <c r="I63" s="57">
        <v>1000</v>
      </c>
      <c r="J63" s="57">
        <v>500</v>
      </c>
      <c r="K63" s="57">
        <v>500</v>
      </c>
      <c r="L63" s="57">
        <f t="shared" si="3"/>
        <v>100</v>
      </c>
      <c r="M63" s="57">
        <v>500</v>
      </c>
      <c r="N63" s="57">
        <f t="shared" si="2"/>
        <v>2000</v>
      </c>
      <c r="O63" s="87">
        <f>(N63/H63)*100%</f>
        <v>0.8</v>
      </c>
    </row>
    <row r="64" spans="2:15" ht="9.75" customHeight="1" x14ac:dyDescent="0.25">
      <c r="B64" s="57"/>
      <c r="C64" s="76"/>
      <c r="D64" s="108"/>
      <c r="E64" s="108"/>
      <c r="F64" s="109"/>
      <c r="G64" s="108"/>
      <c r="H64" s="57"/>
      <c r="I64" s="57"/>
      <c r="J64" s="57"/>
      <c r="K64" s="57"/>
      <c r="L64" s="57"/>
      <c r="M64" s="57"/>
      <c r="N64" s="57"/>
      <c r="O64" s="57"/>
    </row>
    <row r="65" spans="2:15" ht="23.25" customHeight="1" x14ac:dyDescent="0.25">
      <c r="B65" s="121" t="s">
        <v>164</v>
      </c>
      <c r="C65" s="76" t="s">
        <v>162</v>
      </c>
      <c r="D65" s="108">
        <v>26</v>
      </c>
      <c r="E65" s="108"/>
      <c r="F65" s="109" t="s">
        <v>147</v>
      </c>
      <c r="G65" s="118" t="s">
        <v>365</v>
      </c>
      <c r="H65" s="57"/>
      <c r="I65" s="57"/>
      <c r="J65" s="57"/>
      <c r="K65" s="57"/>
      <c r="L65" s="57"/>
      <c r="M65" s="57"/>
      <c r="N65" s="57"/>
      <c r="O65" s="57"/>
    </row>
    <row r="66" spans="2:15" ht="11.25" customHeight="1" x14ac:dyDescent="0.25">
      <c r="B66" s="121" t="s">
        <v>164</v>
      </c>
      <c r="C66" s="76"/>
      <c r="D66" s="121" t="s">
        <v>15</v>
      </c>
      <c r="E66" s="108"/>
      <c r="F66" s="110" t="s">
        <v>107</v>
      </c>
      <c r="G66" s="108" t="s">
        <v>175</v>
      </c>
      <c r="H66" s="57">
        <v>5</v>
      </c>
      <c r="I66" s="57">
        <v>1</v>
      </c>
      <c r="J66" s="57">
        <v>1</v>
      </c>
      <c r="K66" s="57">
        <v>0</v>
      </c>
      <c r="L66" s="57">
        <f t="shared" si="3"/>
        <v>0</v>
      </c>
      <c r="M66" s="57">
        <v>1</v>
      </c>
      <c r="N66" s="57">
        <f t="shared" si="2"/>
        <v>2</v>
      </c>
      <c r="O66" s="87">
        <f>(N66/H66)*100%</f>
        <v>0.4</v>
      </c>
    </row>
    <row r="67" spans="2:15" ht="9.75" customHeight="1" x14ac:dyDescent="0.25">
      <c r="B67" s="57"/>
      <c r="C67" s="76"/>
      <c r="D67" s="108"/>
      <c r="E67" s="108"/>
      <c r="F67" s="109"/>
      <c r="G67" s="108"/>
      <c r="H67" s="57"/>
      <c r="I67" s="57"/>
      <c r="J67" s="57"/>
      <c r="K67" s="57"/>
      <c r="L67" s="57"/>
      <c r="M67" s="57"/>
      <c r="N67" s="57"/>
      <c r="O67" s="57"/>
    </row>
    <row r="68" spans="2:15" ht="21" customHeight="1" x14ac:dyDescent="0.25">
      <c r="B68" s="121" t="s">
        <v>165</v>
      </c>
      <c r="C68" s="76" t="s">
        <v>162</v>
      </c>
      <c r="D68" s="108">
        <v>16</v>
      </c>
      <c r="E68" s="108"/>
      <c r="F68" s="109" t="s">
        <v>148</v>
      </c>
      <c r="G68" s="108"/>
      <c r="H68" s="57"/>
      <c r="I68" s="57"/>
      <c r="J68" s="57"/>
      <c r="K68" s="57"/>
      <c r="L68" s="57"/>
      <c r="M68" s="57"/>
      <c r="N68" s="57"/>
      <c r="O68" s="57"/>
    </row>
    <row r="69" spans="2:15" ht="13.5" customHeight="1" x14ac:dyDescent="0.25">
      <c r="B69" s="121" t="s">
        <v>165</v>
      </c>
      <c r="C69" s="76" t="s">
        <v>162</v>
      </c>
      <c r="D69" s="108">
        <v>16</v>
      </c>
      <c r="E69" s="121" t="s">
        <v>15</v>
      </c>
      <c r="F69" s="110" t="s">
        <v>149</v>
      </c>
      <c r="G69" s="108" t="s">
        <v>176</v>
      </c>
      <c r="H69" s="57">
        <v>15</v>
      </c>
      <c r="I69" s="57">
        <v>1</v>
      </c>
      <c r="J69" s="57">
        <v>5</v>
      </c>
      <c r="K69" s="57">
        <v>0</v>
      </c>
      <c r="L69" s="57">
        <f t="shared" si="3"/>
        <v>0</v>
      </c>
      <c r="M69" s="57">
        <v>5</v>
      </c>
      <c r="N69" s="57">
        <f t="shared" si="2"/>
        <v>6</v>
      </c>
      <c r="O69" s="87">
        <f>(N69/H69)*100%</f>
        <v>0.4</v>
      </c>
    </row>
    <row r="70" spans="2:15" ht="12.75" customHeight="1" x14ac:dyDescent="0.25">
      <c r="B70" s="57"/>
      <c r="C70" s="76"/>
      <c r="D70" s="108"/>
      <c r="E70" s="108"/>
      <c r="F70" s="110"/>
      <c r="G70" s="108"/>
      <c r="H70" s="57"/>
      <c r="I70" s="57"/>
      <c r="J70" s="57"/>
      <c r="K70" s="57"/>
      <c r="L70" s="57"/>
      <c r="M70" s="57"/>
      <c r="N70" s="57"/>
      <c r="O70" s="57"/>
    </row>
    <row r="71" spans="2:15" ht="12.75" customHeight="1" x14ac:dyDescent="0.25">
      <c r="B71" s="51"/>
      <c r="C71" s="84"/>
      <c r="D71" s="124"/>
      <c r="E71" s="124"/>
      <c r="F71" s="204"/>
      <c r="G71" s="124"/>
      <c r="H71" s="51"/>
      <c r="I71" s="51"/>
      <c r="J71" s="51"/>
      <c r="K71" s="51"/>
      <c r="L71" s="51"/>
      <c r="M71" s="51"/>
      <c r="N71" s="51"/>
      <c r="O71" s="51"/>
    </row>
    <row r="72" spans="2:15" ht="12.75" customHeight="1" x14ac:dyDescent="0.25">
      <c r="B72" s="21"/>
      <c r="C72" s="7"/>
      <c r="D72" s="125"/>
      <c r="E72" s="125"/>
      <c r="F72" s="110"/>
      <c r="G72" s="125"/>
      <c r="H72" s="21"/>
      <c r="I72" s="21"/>
      <c r="J72" s="21"/>
      <c r="K72" s="21"/>
      <c r="L72" s="21"/>
      <c r="M72" s="21"/>
      <c r="N72" s="21"/>
      <c r="O72" s="21"/>
    </row>
    <row r="73" spans="2:15" ht="12.75" customHeight="1" x14ac:dyDescent="0.25">
      <c r="B73" s="21"/>
      <c r="C73" s="7"/>
      <c r="D73" s="125"/>
      <c r="E73" s="125"/>
      <c r="F73" s="110"/>
      <c r="G73" s="125"/>
      <c r="H73" s="21"/>
      <c r="I73" s="21"/>
      <c r="J73" s="21"/>
      <c r="K73" s="21"/>
      <c r="L73" s="21"/>
      <c r="M73" s="21"/>
      <c r="N73" s="21"/>
      <c r="O73" s="21"/>
    </row>
    <row r="74" spans="2:15" ht="12.75" customHeight="1" x14ac:dyDescent="0.25">
      <c r="B74" s="22"/>
      <c r="C74" s="28"/>
      <c r="D74" s="126"/>
      <c r="E74" s="126"/>
      <c r="F74" s="205"/>
      <c r="G74" s="126"/>
      <c r="H74" s="22"/>
      <c r="I74" s="22"/>
      <c r="J74" s="22"/>
      <c r="K74" s="22"/>
      <c r="L74" s="22"/>
      <c r="M74" s="22"/>
      <c r="N74" s="22"/>
      <c r="O74" s="22"/>
    </row>
    <row r="75" spans="2:15" ht="12.75" customHeight="1" x14ac:dyDescent="0.25">
      <c r="B75" s="307">
        <v>1</v>
      </c>
      <c r="C75" s="307"/>
      <c r="D75" s="307"/>
      <c r="E75" s="307"/>
      <c r="F75" s="122">
        <v>2</v>
      </c>
      <c r="G75" s="123">
        <v>3</v>
      </c>
      <c r="H75" s="123">
        <v>4</v>
      </c>
      <c r="I75" s="123">
        <v>5</v>
      </c>
      <c r="J75" s="123">
        <v>6</v>
      </c>
      <c r="K75" s="123">
        <v>7</v>
      </c>
      <c r="L75" s="123" t="s">
        <v>66</v>
      </c>
      <c r="M75" s="123">
        <v>9</v>
      </c>
      <c r="N75" s="123" t="s">
        <v>67</v>
      </c>
      <c r="O75" s="123" t="s">
        <v>92</v>
      </c>
    </row>
    <row r="76" spans="2:15" ht="12.75" customHeight="1" x14ac:dyDescent="0.25">
      <c r="B76" s="57"/>
      <c r="C76" s="76"/>
      <c r="D76" s="108"/>
      <c r="E76" s="108"/>
      <c r="F76" s="110"/>
      <c r="G76" s="108"/>
      <c r="H76" s="57"/>
      <c r="I76" s="57"/>
      <c r="J76" s="57"/>
      <c r="K76" s="57"/>
      <c r="L76" s="57"/>
      <c r="M76" s="57"/>
      <c r="N76" s="57"/>
      <c r="O76" s="57"/>
    </row>
    <row r="77" spans="2:15" ht="9.75" customHeight="1" x14ac:dyDescent="0.25">
      <c r="B77" s="121" t="s">
        <v>166</v>
      </c>
      <c r="C77" s="76" t="s">
        <v>162</v>
      </c>
      <c r="D77" s="108">
        <v>16</v>
      </c>
      <c r="E77" s="108"/>
      <c r="F77" s="109" t="s">
        <v>154</v>
      </c>
      <c r="G77" s="108"/>
      <c r="H77" s="57"/>
      <c r="I77" s="57"/>
      <c r="J77" s="57"/>
      <c r="K77" s="57"/>
      <c r="L77" s="57"/>
      <c r="M77" s="57"/>
      <c r="N77" s="57"/>
      <c r="O77" s="57"/>
    </row>
    <row r="78" spans="2:15" ht="12" customHeight="1" x14ac:dyDescent="0.25">
      <c r="B78" s="121" t="s">
        <v>166</v>
      </c>
      <c r="C78" s="76" t="s">
        <v>162</v>
      </c>
      <c r="D78" s="108">
        <v>16</v>
      </c>
      <c r="E78" s="108">
        <v>11</v>
      </c>
      <c r="F78" s="110" t="s">
        <v>60</v>
      </c>
      <c r="G78" s="108" t="s">
        <v>177</v>
      </c>
      <c r="H78" s="57">
        <v>5</v>
      </c>
      <c r="I78" s="57">
        <v>2</v>
      </c>
      <c r="J78" s="57">
        <v>0</v>
      </c>
      <c r="K78" s="57">
        <v>2</v>
      </c>
      <c r="L78" s="57" t="e">
        <f t="shared" si="3"/>
        <v>#DIV/0!</v>
      </c>
      <c r="M78" s="57">
        <v>0</v>
      </c>
      <c r="N78" s="57">
        <f t="shared" si="2"/>
        <v>4</v>
      </c>
      <c r="O78" s="87">
        <f>(N78/H78)*100%</f>
        <v>0.8</v>
      </c>
    </row>
    <row r="79" spans="2:15" ht="9.75" customHeight="1" x14ac:dyDescent="0.25">
      <c r="B79" s="57"/>
      <c r="C79" s="57"/>
      <c r="D79" s="108"/>
      <c r="E79" s="108"/>
      <c r="F79" s="110"/>
      <c r="G79" s="108"/>
      <c r="H79" s="57"/>
      <c r="I79" s="57"/>
      <c r="J79" s="57"/>
      <c r="K79" s="57"/>
      <c r="L79" s="57"/>
      <c r="M79" s="57"/>
      <c r="N79" s="57"/>
      <c r="O79" s="57"/>
    </row>
    <row r="80" spans="2:15" ht="24" customHeight="1" x14ac:dyDescent="0.25">
      <c r="B80" s="76" t="s">
        <v>114</v>
      </c>
      <c r="C80" s="76" t="s">
        <v>162</v>
      </c>
      <c r="D80" s="108">
        <v>19</v>
      </c>
      <c r="E80" s="108"/>
      <c r="F80" s="109" t="s">
        <v>155</v>
      </c>
      <c r="G80" s="108"/>
      <c r="H80" s="57"/>
      <c r="I80" s="57"/>
      <c r="J80" s="57"/>
      <c r="K80" s="57"/>
      <c r="L80" s="57"/>
      <c r="M80" s="57"/>
      <c r="N80" s="57"/>
      <c r="O80" s="57"/>
    </row>
    <row r="81" spans="2:15" ht="13.5" customHeight="1" x14ac:dyDescent="0.25">
      <c r="B81" s="76" t="s">
        <v>114</v>
      </c>
      <c r="C81" s="76" t="s">
        <v>162</v>
      </c>
      <c r="D81" s="108">
        <v>19</v>
      </c>
      <c r="E81" s="121" t="s">
        <v>100</v>
      </c>
      <c r="F81" s="110" t="s">
        <v>156</v>
      </c>
      <c r="G81" s="108" t="s">
        <v>178</v>
      </c>
      <c r="H81" s="57">
        <v>36</v>
      </c>
      <c r="I81" s="57">
        <v>36</v>
      </c>
      <c r="J81" s="57">
        <v>0</v>
      </c>
      <c r="K81" s="57">
        <v>36</v>
      </c>
      <c r="L81" s="57" t="e">
        <f t="shared" si="3"/>
        <v>#DIV/0!</v>
      </c>
      <c r="M81" s="57">
        <v>0</v>
      </c>
      <c r="N81" s="57">
        <f t="shared" si="2"/>
        <v>72</v>
      </c>
      <c r="O81" s="87">
        <f>(N81/H81)*100%</f>
        <v>2</v>
      </c>
    </row>
    <row r="82" spans="2:15" ht="9.75" customHeight="1" x14ac:dyDescent="0.25">
      <c r="B82" s="57"/>
      <c r="C82" s="76"/>
      <c r="D82" s="108"/>
      <c r="E82" s="108"/>
      <c r="F82" s="109"/>
      <c r="G82" s="108"/>
      <c r="H82" s="57"/>
      <c r="I82" s="57"/>
      <c r="J82" s="57"/>
      <c r="K82" s="57"/>
      <c r="L82" s="57"/>
      <c r="M82" s="57"/>
      <c r="N82" s="57"/>
      <c r="O82" s="57"/>
    </row>
    <row r="83" spans="2:15" ht="22.5" customHeight="1" x14ac:dyDescent="0.25">
      <c r="B83" s="121" t="s">
        <v>167</v>
      </c>
      <c r="C83" s="76" t="s">
        <v>162</v>
      </c>
      <c r="D83" s="108">
        <v>19</v>
      </c>
      <c r="E83" s="108"/>
      <c r="F83" s="109" t="s">
        <v>157</v>
      </c>
      <c r="G83" s="108"/>
      <c r="H83" s="57"/>
      <c r="I83" s="57"/>
      <c r="J83" s="57"/>
      <c r="K83" s="57"/>
      <c r="L83" s="57"/>
      <c r="M83" s="57"/>
      <c r="N83" s="57"/>
      <c r="O83" s="57"/>
    </row>
    <row r="84" spans="2:15" ht="14.25" customHeight="1" x14ac:dyDescent="0.25">
      <c r="B84" s="121" t="s">
        <v>167</v>
      </c>
      <c r="C84" s="76" t="s">
        <v>162</v>
      </c>
      <c r="D84" s="108">
        <v>19</v>
      </c>
      <c r="E84" s="121" t="s">
        <v>16</v>
      </c>
      <c r="F84" s="110" t="s">
        <v>158</v>
      </c>
      <c r="G84" s="108" t="s">
        <v>179</v>
      </c>
      <c r="H84" s="57">
        <v>12</v>
      </c>
      <c r="I84" s="57">
        <v>1</v>
      </c>
      <c r="J84" s="57">
        <v>1</v>
      </c>
      <c r="K84" s="57">
        <v>1</v>
      </c>
      <c r="L84" s="57">
        <f t="shared" si="3"/>
        <v>100</v>
      </c>
      <c r="M84" s="57">
        <v>1</v>
      </c>
      <c r="N84" s="57">
        <f t="shared" si="2"/>
        <v>3</v>
      </c>
      <c r="O84" s="87">
        <f>(N84/H84)*100%</f>
        <v>0.25</v>
      </c>
    </row>
    <row r="85" spans="2:15" ht="9.75" customHeight="1" x14ac:dyDescent="0.25">
      <c r="B85" s="108"/>
      <c r="C85" s="57"/>
      <c r="D85" s="108"/>
      <c r="E85" s="108"/>
      <c r="F85" s="109"/>
      <c r="G85" s="108"/>
      <c r="H85" s="57"/>
      <c r="I85" s="57"/>
      <c r="J85" s="57"/>
      <c r="K85" s="57"/>
      <c r="L85" s="57"/>
      <c r="M85" s="57"/>
      <c r="N85" s="57"/>
      <c r="O85" s="57"/>
    </row>
    <row r="86" spans="2:15" ht="17.25" customHeight="1" x14ac:dyDescent="0.25">
      <c r="B86" s="121" t="s">
        <v>168</v>
      </c>
      <c r="C86" s="76" t="s">
        <v>162</v>
      </c>
      <c r="D86" s="108">
        <v>22</v>
      </c>
      <c r="E86" s="108"/>
      <c r="F86" s="109" t="s">
        <v>105</v>
      </c>
      <c r="G86" s="108"/>
      <c r="H86" s="57"/>
      <c r="I86" s="57"/>
      <c r="J86" s="57"/>
      <c r="K86" s="57"/>
      <c r="L86" s="57"/>
      <c r="M86" s="57"/>
      <c r="N86" s="57"/>
      <c r="O86" s="57"/>
    </row>
    <row r="87" spans="2:15" ht="21" customHeight="1" x14ac:dyDescent="0.25">
      <c r="B87" s="121" t="s">
        <v>168</v>
      </c>
      <c r="C87" s="76" t="s">
        <v>162</v>
      </c>
      <c r="D87" s="108">
        <v>22</v>
      </c>
      <c r="E87" s="121" t="s">
        <v>1</v>
      </c>
      <c r="F87" s="110" t="s">
        <v>150</v>
      </c>
      <c r="G87" s="108" t="s">
        <v>180</v>
      </c>
      <c r="H87" s="57">
        <v>75</v>
      </c>
      <c r="I87" s="57">
        <v>30</v>
      </c>
      <c r="J87" s="57">
        <v>15</v>
      </c>
      <c r="K87" s="57">
        <v>15</v>
      </c>
      <c r="L87" s="57">
        <f t="shared" si="3"/>
        <v>100</v>
      </c>
      <c r="M87" s="57">
        <v>15</v>
      </c>
      <c r="N87" s="57">
        <f t="shared" si="2"/>
        <v>60</v>
      </c>
      <c r="O87" s="87">
        <f>(N87/H87)*100%</f>
        <v>0.8</v>
      </c>
    </row>
    <row r="88" spans="2:15" ht="9.75" customHeight="1" x14ac:dyDescent="0.25">
      <c r="B88" s="108"/>
      <c r="C88" s="76"/>
      <c r="D88" s="108"/>
      <c r="E88" s="121" t="s">
        <v>172</v>
      </c>
      <c r="F88" s="110"/>
      <c r="G88" s="108"/>
      <c r="H88" s="57"/>
      <c r="I88" s="57"/>
      <c r="J88" s="57"/>
      <c r="K88" s="57"/>
      <c r="L88" s="57"/>
      <c r="M88" s="57"/>
      <c r="N88" s="57"/>
      <c r="O88" s="57"/>
    </row>
    <row r="89" spans="2:15" ht="12.75" customHeight="1" x14ac:dyDescent="0.25">
      <c r="B89" s="121" t="s">
        <v>168</v>
      </c>
      <c r="C89" s="76" t="s">
        <v>162</v>
      </c>
      <c r="D89" s="108">
        <v>22</v>
      </c>
      <c r="E89" s="121" t="s">
        <v>15</v>
      </c>
      <c r="F89" s="110" t="s">
        <v>151</v>
      </c>
      <c r="G89" s="108" t="s">
        <v>181</v>
      </c>
      <c r="H89" s="57">
        <v>5</v>
      </c>
      <c r="I89" s="57">
        <v>2</v>
      </c>
      <c r="J89" s="57">
        <v>1</v>
      </c>
      <c r="K89" s="57">
        <v>1</v>
      </c>
      <c r="L89" s="57">
        <f t="shared" si="3"/>
        <v>100</v>
      </c>
      <c r="M89" s="57">
        <v>1</v>
      </c>
      <c r="N89" s="57">
        <f t="shared" si="2"/>
        <v>4</v>
      </c>
      <c r="O89" s="87">
        <f>(N89/H89)*100%</f>
        <v>0.8</v>
      </c>
    </row>
    <row r="90" spans="2:15" ht="9.75" customHeight="1" x14ac:dyDescent="0.25">
      <c r="B90" s="108"/>
      <c r="C90" s="76"/>
      <c r="D90" s="108"/>
      <c r="E90" s="108"/>
      <c r="F90" s="53"/>
      <c r="G90" s="108"/>
      <c r="H90" s="57"/>
      <c r="I90" s="57"/>
      <c r="J90" s="57"/>
      <c r="K90" s="57"/>
      <c r="L90" s="57"/>
      <c r="M90" s="57"/>
      <c r="N90" s="57"/>
      <c r="O90" s="57"/>
    </row>
    <row r="91" spans="2:15" ht="24" customHeight="1" x14ac:dyDescent="0.25">
      <c r="B91" s="121" t="s">
        <v>169</v>
      </c>
      <c r="C91" s="76" t="s">
        <v>162</v>
      </c>
      <c r="D91" s="108">
        <v>25</v>
      </c>
      <c r="E91" s="108"/>
      <c r="F91" s="68" t="s">
        <v>153</v>
      </c>
      <c r="G91" s="108"/>
      <c r="H91" s="57"/>
      <c r="I91" s="57"/>
      <c r="J91" s="57"/>
      <c r="K91" s="57"/>
      <c r="L91" s="57"/>
      <c r="M91" s="57"/>
      <c r="N91" s="57"/>
      <c r="O91" s="57"/>
    </row>
    <row r="92" spans="2:15" ht="14.25" customHeight="1" x14ac:dyDescent="0.25">
      <c r="B92" s="121" t="s">
        <v>169</v>
      </c>
      <c r="C92" s="76" t="s">
        <v>162</v>
      </c>
      <c r="D92" s="108">
        <v>25</v>
      </c>
      <c r="E92" s="121" t="s">
        <v>1</v>
      </c>
      <c r="F92" s="53" t="s">
        <v>152</v>
      </c>
      <c r="G92" s="108" t="s">
        <v>182</v>
      </c>
      <c r="H92" s="57">
        <v>5</v>
      </c>
      <c r="I92" s="57">
        <v>1</v>
      </c>
      <c r="J92" s="57">
        <v>0</v>
      </c>
      <c r="K92" s="57">
        <v>1</v>
      </c>
      <c r="L92" s="57" t="e">
        <f t="shared" si="3"/>
        <v>#DIV/0!</v>
      </c>
      <c r="M92" s="57">
        <v>1</v>
      </c>
      <c r="N92" s="57">
        <f t="shared" si="2"/>
        <v>3</v>
      </c>
      <c r="O92" s="87">
        <f>(N92/H92)*100%</f>
        <v>0.6</v>
      </c>
    </row>
    <row r="93" spans="2:15" ht="9.75" customHeight="1" x14ac:dyDescent="0.25">
      <c r="B93" s="108"/>
      <c r="C93" s="57"/>
      <c r="D93" s="108"/>
      <c r="E93" s="108"/>
      <c r="F93" s="53"/>
      <c r="G93" s="108"/>
      <c r="H93" s="57"/>
      <c r="I93" s="57"/>
      <c r="J93" s="57"/>
      <c r="K93" s="57"/>
      <c r="L93" s="57"/>
      <c r="M93" s="57"/>
      <c r="N93" s="57"/>
      <c r="O93" s="57"/>
    </row>
    <row r="94" spans="2:15" ht="16.5" customHeight="1" x14ac:dyDescent="0.25">
      <c r="B94" s="121" t="s">
        <v>170</v>
      </c>
      <c r="C94" s="76" t="s">
        <v>162</v>
      </c>
      <c r="D94" s="108">
        <v>27</v>
      </c>
      <c r="E94" s="108"/>
      <c r="F94" s="68" t="s">
        <v>159</v>
      </c>
      <c r="G94" s="108"/>
      <c r="H94" s="57"/>
      <c r="I94" s="57"/>
      <c r="J94" s="57"/>
      <c r="K94" s="57"/>
      <c r="L94" s="57"/>
      <c r="M94" s="57"/>
      <c r="N94" s="57"/>
      <c r="O94" s="57"/>
    </row>
    <row r="95" spans="2:15" ht="20.25" customHeight="1" x14ac:dyDescent="0.25">
      <c r="B95" s="121" t="s">
        <v>170</v>
      </c>
      <c r="C95" s="76" t="s">
        <v>162</v>
      </c>
      <c r="D95" s="108">
        <v>27</v>
      </c>
      <c r="E95" s="121" t="s">
        <v>1</v>
      </c>
      <c r="F95" s="71" t="s">
        <v>160</v>
      </c>
      <c r="G95" s="118" t="s">
        <v>183</v>
      </c>
      <c r="H95" s="57">
        <v>40</v>
      </c>
      <c r="I95" s="57">
        <v>16</v>
      </c>
      <c r="J95" s="57">
        <v>0</v>
      </c>
      <c r="K95" s="57">
        <v>8</v>
      </c>
      <c r="L95" s="57" t="e">
        <f t="shared" si="3"/>
        <v>#DIV/0!</v>
      </c>
      <c r="M95" s="57">
        <v>8</v>
      </c>
      <c r="N95" s="57">
        <f t="shared" si="2"/>
        <v>32</v>
      </c>
      <c r="O95" s="87">
        <f>(N95/H95)*100%</f>
        <v>0.8</v>
      </c>
    </row>
    <row r="96" spans="2:15" ht="26.25" customHeight="1" x14ac:dyDescent="0.25">
      <c r="B96" s="121" t="s">
        <v>170</v>
      </c>
      <c r="C96" s="76" t="s">
        <v>162</v>
      </c>
      <c r="D96" s="108">
        <v>27</v>
      </c>
      <c r="E96" s="121" t="s">
        <v>15</v>
      </c>
      <c r="F96" s="71" t="s">
        <v>161</v>
      </c>
      <c r="G96" s="108" t="s">
        <v>184</v>
      </c>
      <c r="H96" s="57">
        <v>60</v>
      </c>
      <c r="I96" s="57">
        <v>24</v>
      </c>
      <c r="J96" s="57">
        <v>0</v>
      </c>
      <c r="K96" s="57">
        <v>12</v>
      </c>
      <c r="L96" s="57" t="e">
        <f t="shared" si="3"/>
        <v>#DIV/0!</v>
      </c>
      <c r="M96" s="57">
        <v>12</v>
      </c>
      <c r="N96" s="57">
        <f t="shared" si="2"/>
        <v>48</v>
      </c>
      <c r="O96" s="87">
        <f>(N96/H96)*100%</f>
        <v>0.8</v>
      </c>
    </row>
    <row r="97" spans="2:15" ht="8.25" customHeight="1" x14ac:dyDescent="0.25">
      <c r="B97" s="108"/>
      <c r="C97" s="76"/>
      <c r="D97" s="108"/>
      <c r="E97" s="108"/>
      <c r="F97" s="53"/>
      <c r="G97" s="108"/>
      <c r="H97" s="57"/>
      <c r="I97" s="57"/>
      <c r="J97" s="57"/>
      <c r="K97" s="57"/>
      <c r="L97" s="57"/>
      <c r="M97" s="57"/>
      <c r="N97" s="57"/>
      <c r="O97" s="57"/>
    </row>
    <row r="98" spans="2:15" x14ac:dyDescent="0.25">
      <c r="B98" s="76" t="s">
        <v>114</v>
      </c>
      <c r="C98" s="76" t="s">
        <v>162</v>
      </c>
      <c r="D98" s="117" t="s">
        <v>16</v>
      </c>
      <c r="E98" s="108"/>
      <c r="F98" s="310" t="s">
        <v>93</v>
      </c>
      <c r="G98" s="108"/>
      <c r="H98" s="57"/>
      <c r="I98" s="57"/>
      <c r="J98" s="57"/>
      <c r="K98" s="57"/>
      <c r="L98" s="57"/>
      <c r="M98" s="57"/>
      <c r="N98" s="57"/>
      <c r="O98" s="57"/>
    </row>
    <row r="99" spans="2:15" ht="23.25" customHeight="1" x14ac:dyDescent="0.25">
      <c r="B99" s="57"/>
      <c r="C99" s="76" t="s">
        <v>162</v>
      </c>
      <c r="D99" s="108"/>
      <c r="E99" s="108"/>
      <c r="F99" s="310"/>
      <c r="G99" s="108"/>
      <c r="H99" s="57"/>
      <c r="I99" s="57"/>
      <c r="J99" s="57"/>
      <c r="K99" s="57"/>
      <c r="L99" s="57"/>
      <c r="M99" s="57"/>
      <c r="N99" s="57"/>
      <c r="O99" s="57"/>
    </row>
    <row r="100" spans="2:15" x14ac:dyDescent="0.25">
      <c r="B100" s="76" t="s">
        <v>114</v>
      </c>
      <c r="C100" s="76" t="s">
        <v>162</v>
      </c>
      <c r="D100" s="117" t="s">
        <v>16</v>
      </c>
      <c r="E100" s="121" t="s">
        <v>1</v>
      </c>
      <c r="F100" s="53" t="s">
        <v>78</v>
      </c>
      <c r="G100" s="108" t="s">
        <v>131</v>
      </c>
      <c r="H100" s="57">
        <v>60</v>
      </c>
      <c r="I100" s="57">
        <v>24</v>
      </c>
      <c r="J100" s="57">
        <v>12</v>
      </c>
      <c r="K100" s="57">
        <v>12</v>
      </c>
      <c r="L100" s="57">
        <f t="shared" si="3"/>
        <v>100</v>
      </c>
      <c r="M100" s="57">
        <v>12</v>
      </c>
      <c r="N100" s="57">
        <f t="shared" si="2"/>
        <v>48</v>
      </c>
      <c r="O100" s="87">
        <f>(N100/H100)*100%</f>
        <v>0.8</v>
      </c>
    </row>
    <row r="101" spans="2:15" ht="9" customHeight="1" x14ac:dyDescent="0.25">
      <c r="B101" s="57"/>
      <c r="C101" s="76"/>
      <c r="D101" s="108"/>
      <c r="E101" s="108"/>
      <c r="F101" s="53"/>
      <c r="G101" s="108"/>
      <c r="H101" s="57"/>
      <c r="I101" s="57"/>
      <c r="J101" s="57" t="s">
        <v>285</v>
      </c>
      <c r="K101" s="57"/>
      <c r="L101" s="57"/>
      <c r="M101" s="57"/>
      <c r="N101" s="57"/>
      <c r="O101" s="57"/>
    </row>
    <row r="102" spans="2:15" x14ac:dyDescent="0.25">
      <c r="B102" s="76" t="s">
        <v>114</v>
      </c>
      <c r="C102" s="76" t="s">
        <v>162</v>
      </c>
      <c r="D102" s="117" t="s">
        <v>16</v>
      </c>
      <c r="E102" s="121" t="s">
        <v>15</v>
      </c>
      <c r="F102" s="53" t="s">
        <v>79</v>
      </c>
      <c r="G102" s="108" t="s">
        <v>132</v>
      </c>
      <c r="H102" s="57">
        <v>60</v>
      </c>
      <c r="I102" s="57">
        <v>24</v>
      </c>
      <c r="J102" s="57">
        <v>12</v>
      </c>
      <c r="K102" s="57">
        <v>12</v>
      </c>
      <c r="L102" s="57">
        <f t="shared" si="3"/>
        <v>100</v>
      </c>
      <c r="M102" s="57">
        <v>12</v>
      </c>
      <c r="N102" s="57">
        <f t="shared" si="2"/>
        <v>48</v>
      </c>
      <c r="O102" s="87">
        <f>(N102/H102)*100%</f>
        <v>0.8</v>
      </c>
    </row>
    <row r="103" spans="2:15" ht="7.5" customHeight="1" x14ac:dyDescent="0.25">
      <c r="B103" s="57"/>
      <c r="C103" s="76"/>
      <c r="D103" s="108"/>
      <c r="E103" s="108"/>
      <c r="F103" s="53"/>
      <c r="G103" s="108"/>
      <c r="H103" s="57"/>
      <c r="I103" s="57"/>
      <c r="J103" s="57"/>
      <c r="K103" s="57"/>
      <c r="L103" s="57"/>
      <c r="M103" s="57"/>
      <c r="N103" s="57"/>
      <c r="O103" s="57"/>
    </row>
    <row r="104" spans="2:15" x14ac:dyDescent="0.25">
      <c r="B104" s="76" t="s">
        <v>114</v>
      </c>
      <c r="C104" s="76" t="s">
        <v>162</v>
      </c>
      <c r="D104" s="117" t="s">
        <v>16</v>
      </c>
      <c r="E104" s="121" t="s">
        <v>39</v>
      </c>
      <c r="F104" s="53" t="s">
        <v>80</v>
      </c>
      <c r="G104" s="108" t="s">
        <v>133</v>
      </c>
      <c r="H104" s="57">
        <v>60</v>
      </c>
      <c r="I104" s="57">
        <v>24</v>
      </c>
      <c r="J104" s="57">
        <v>12</v>
      </c>
      <c r="K104" s="57">
        <v>0</v>
      </c>
      <c r="L104" s="57">
        <f t="shared" si="3"/>
        <v>0</v>
      </c>
      <c r="M104" s="57">
        <v>12</v>
      </c>
      <c r="N104" s="57">
        <f t="shared" si="2"/>
        <v>36</v>
      </c>
      <c r="O104" s="87">
        <f>(N104/H104)*100%</f>
        <v>0.6</v>
      </c>
    </row>
    <row r="105" spans="2:15" ht="6" customHeight="1" x14ac:dyDescent="0.25">
      <c r="B105" s="57"/>
      <c r="C105" s="76"/>
      <c r="D105" s="108"/>
      <c r="E105" s="108"/>
      <c r="F105" s="53"/>
      <c r="G105" s="108"/>
      <c r="H105" s="57"/>
      <c r="I105" s="57"/>
      <c r="J105" s="57"/>
      <c r="K105" s="57"/>
      <c r="L105" s="57"/>
      <c r="M105" s="57"/>
      <c r="N105" s="57"/>
      <c r="O105" s="57"/>
    </row>
    <row r="106" spans="2:15" x14ac:dyDescent="0.25">
      <c r="B106" s="76" t="s">
        <v>114</v>
      </c>
      <c r="C106" s="76" t="s">
        <v>162</v>
      </c>
      <c r="D106" s="117" t="s">
        <v>16</v>
      </c>
      <c r="E106" s="121" t="s">
        <v>17</v>
      </c>
      <c r="F106" s="53" t="s">
        <v>41</v>
      </c>
      <c r="G106" s="108" t="s">
        <v>134</v>
      </c>
      <c r="H106" s="57">
        <v>60</v>
      </c>
      <c r="I106" s="57">
        <v>24</v>
      </c>
      <c r="J106" s="57">
        <v>12</v>
      </c>
      <c r="K106" s="57">
        <v>12</v>
      </c>
      <c r="L106" s="57">
        <f t="shared" si="3"/>
        <v>100</v>
      </c>
      <c r="M106" s="57">
        <v>12</v>
      </c>
      <c r="N106" s="57">
        <f t="shared" si="2"/>
        <v>48</v>
      </c>
      <c r="O106" s="87">
        <f>(N106/H106)*100%</f>
        <v>0.8</v>
      </c>
    </row>
    <row r="107" spans="2:15" ht="3" customHeight="1" x14ac:dyDescent="0.25">
      <c r="B107" s="57"/>
      <c r="C107" s="76"/>
      <c r="D107" s="108"/>
      <c r="E107" s="108"/>
      <c r="F107" s="53"/>
      <c r="G107" s="108"/>
      <c r="H107" s="57"/>
      <c r="I107" s="57">
        <v>12</v>
      </c>
      <c r="J107" s="57"/>
      <c r="K107" s="57"/>
      <c r="L107" s="57"/>
      <c r="M107" s="57"/>
      <c r="N107" s="57"/>
      <c r="O107" s="57"/>
    </row>
    <row r="108" spans="2:15" ht="9" customHeight="1" x14ac:dyDescent="0.25">
      <c r="B108" s="57"/>
      <c r="C108" s="76"/>
      <c r="D108" s="108"/>
      <c r="E108" s="108"/>
      <c r="F108" s="53"/>
      <c r="G108" s="108"/>
      <c r="H108" s="57"/>
      <c r="I108" s="57"/>
      <c r="J108" s="57"/>
      <c r="K108" s="57"/>
      <c r="L108" s="57"/>
      <c r="M108" s="57"/>
      <c r="N108" s="57"/>
      <c r="O108" s="57"/>
    </row>
    <row r="109" spans="2:15" x14ac:dyDescent="0.25">
      <c r="B109" s="76" t="s">
        <v>114</v>
      </c>
      <c r="C109" s="76" t="s">
        <v>162</v>
      </c>
      <c r="D109" s="117" t="s">
        <v>16</v>
      </c>
      <c r="E109" s="108">
        <v>10</v>
      </c>
      <c r="F109" s="53" t="s">
        <v>81</v>
      </c>
      <c r="G109" s="108" t="s">
        <v>135</v>
      </c>
      <c r="H109" s="57">
        <v>60</v>
      </c>
      <c r="I109" s="57">
        <v>24</v>
      </c>
      <c r="J109" s="57">
        <v>12</v>
      </c>
      <c r="K109" s="57">
        <v>12</v>
      </c>
      <c r="L109" s="57">
        <f t="shared" si="3"/>
        <v>100</v>
      </c>
      <c r="M109" s="57">
        <v>12</v>
      </c>
      <c r="N109" s="57">
        <f t="shared" si="2"/>
        <v>48</v>
      </c>
      <c r="O109" s="87">
        <f>(N109/H109)*100%</f>
        <v>0.8</v>
      </c>
    </row>
    <row r="110" spans="2:15" x14ac:dyDescent="0.25">
      <c r="B110" s="76"/>
      <c r="C110" s="76"/>
      <c r="D110" s="117"/>
      <c r="E110" s="108"/>
      <c r="F110" s="53"/>
      <c r="G110" s="108"/>
      <c r="H110" s="57"/>
      <c r="I110" s="57"/>
      <c r="J110" s="57"/>
      <c r="K110" s="57"/>
      <c r="L110" s="57"/>
      <c r="M110" s="57"/>
      <c r="N110" s="57"/>
      <c r="O110" s="87"/>
    </row>
    <row r="111" spans="2:15" x14ac:dyDescent="0.25">
      <c r="B111" s="76" t="s">
        <v>114</v>
      </c>
      <c r="C111" s="76" t="s">
        <v>162</v>
      </c>
      <c r="D111" s="117" t="s">
        <v>16</v>
      </c>
      <c r="E111" s="108">
        <v>11</v>
      </c>
      <c r="F111" s="53" t="s">
        <v>286</v>
      </c>
      <c r="G111" s="108" t="s">
        <v>288</v>
      </c>
      <c r="H111" s="57">
        <v>12</v>
      </c>
      <c r="I111" s="57">
        <v>2</v>
      </c>
      <c r="J111" s="57">
        <v>1</v>
      </c>
      <c r="K111" s="57">
        <v>1</v>
      </c>
      <c r="L111" s="57">
        <f t="shared" si="3"/>
        <v>100</v>
      </c>
      <c r="M111" s="57">
        <v>12</v>
      </c>
      <c r="N111" s="57">
        <f t="shared" si="2"/>
        <v>15</v>
      </c>
      <c r="O111" s="87">
        <f>(N111/H111)*100%</f>
        <v>1.25</v>
      </c>
    </row>
    <row r="112" spans="2:15" x14ac:dyDescent="0.25">
      <c r="B112" s="76"/>
      <c r="C112" s="76"/>
      <c r="D112" s="117"/>
      <c r="E112" s="108"/>
      <c r="F112" s="53"/>
      <c r="G112" s="108"/>
      <c r="H112" s="57"/>
      <c r="I112" s="57"/>
      <c r="J112" s="57"/>
      <c r="K112" s="57"/>
      <c r="L112" s="57"/>
      <c r="M112" s="57"/>
      <c r="N112" s="57"/>
      <c r="O112" s="87"/>
    </row>
    <row r="113" spans="2:15" x14ac:dyDescent="0.25">
      <c r="B113" s="84"/>
      <c r="C113" s="84"/>
      <c r="D113" s="206"/>
      <c r="E113" s="124"/>
      <c r="F113" s="55"/>
      <c r="G113" s="124"/>
      <c r="H113" s="51"/>
      <c r="I113" s="51"/>
      <c r="J113" s="51"/>
      <c r="K113" s="51"/>
      <c r="L113" s="51"/>
      <c r="M113" s="51"/>
      <c r="N113" s="51"/>
      <c r="O113" s="200"/>
    </row>
    <row r="114" spans="2:15" x14ac:dyDescent="0.25">
      <c r="B114" s="7"/>
      <c r="C114" s="7"/>
      <c r="D114" s="207"/>
      <c r="E114" s="125"/>
      <c r="F114" s="53"/>
      <c r="G114" s="125"/>
      <c r="H114" s="21"/>
      <c r="I114" s="21"/>
      <c r="J114" s="21"/>
      <c r="K114" s="21"/>
      <c r="L114" s="21"/>
      <c r="M114" s="21"/>
      <c r="N114" s="21"/>
      <c r="O114" s="208"/>
    </row>
    <row r="115" spans="2:15" x14ac:dyDescent="0.25">
      <c r="B115" s="28"/>
      <c r="C115" s="28"/>
      <c r="D115" s="209"/>
      <c r="E115" s="126"/>
      <c r="F115" s="56"/>
      <c r="G115" s="126"/>
      <c r="H115" s="22"/>
      <c r="I115" s="22"/>
      <c r="J115" s="22"/>
      <c r="K115" s="22"/>
      <c r="L115" s="22"/>
      <c r="M115" s="22"/>
      <c r="N115" s="22"/>
      <c r="O115" s="203"/>
    </row>
    <row r="116" spans="2:15" x14ac:dyDescent="0.25">
      <c r="B116" s="298">
        <v>1</v>
      </c>
      <c r="C116" s="298"/>
      <c r="D116" s="298"/>
      <c r="E116" s="298"/>
      <c r="F116" s="67">
        <v>2</v>
      </c>
      <c r="G116" s="50">
        <v>3</v>
      </c>
      <c r="H116" s="50">
        <v>4</v>
      </c>
      <c r="I116" s="50">
        <v>5</v>
      </c>
      <c r="J116" s="50">
        <v>6</v>
      </c>
      <c r="K116" s="50">
        <v>7</v>
      </c>
      <c r="L116" s="50" t="s">
        <v>66</v>
      </c>
      <c r="M116" s="50">
        <v>9</v>
      </c>
      <c r="N116" s="50" t="s">
        <v>67</v>
      </c>
      <c r="O116" s="50" t="s">
        <v>92</v>
      </c>
    </row>
    <row r="117" spans="2:15" x14ac:dyDescent="0.25">
      <c r="B117" s="76"/>
      <c r="C117" s="76"/>
      <c r="D117" s="117"/>
      <c r="E117" s="108"/>
      <c r="F117" s="53"/>
      <c r="G117" s="108"/>
      <c r="H117" s="57"/>
      <c r="I117" s="57"/>
      <c r="J117" s="57"/>
      <c r="K117" s="57"/>
      <c r="L117" s="57"/>
      <c r="M117" s="57"/>
      <c r="N117" s="57"/>
      <c r="O117" s="87"/>
    </row>
    <row r="118" spans="2:15" ht="19.5" customHeight="1" x14ac:dyDescent="0.25">
      <c r="B118" s="76" t="s">
        <v>114</v>
      </c>
      <c r="C118" s="76" t="s">
        <v>162</v>
      </c>
      <c r="D118" s="117" t="s">
        <v>16</v>
      </c>
      <c r="E118" s="108">
        <v>12</v>
      </c>
      <c r="F118" s="53" t="s">
        <v>287</v>
      </c>
      <c r="G118" s="108" t="s">
        <v>289</v>
      </c>
      <c r="H118" s="57">
        <v>12</v>
      </c>
      <c r="I118" s="57">
        <v>2</v>
      </c>
      <c r="J118" s="57">
        <v>1</v>
      </c>
      <c r="K118" s="57">
        <v>1</v>
      </c>
      <c r="L118" s="57">
        <f t="shared" ref="L118" si="4">K118/J118*100</f>
        <v>100</v>
      </c>
      <c r="M118" s="57">
        <v>12</v>
      </c>
      <c r="N118" s="57">
        <f t="shared" si="2"/>
        <v>15</v>
      </c>
      <c r="O118" s="87">
        <f>(N118/H118)*100%</f>
        <v>1.25</v>
      </c>
    </row>
    <row r="119" spans="2:15" ht="8.25" customHeight="1" x14ac:dyDescent="0.25">
      <c r="B119" s="57"/>
      <c r="C119" s="76"/>
      <c r="D119" s="108"/>
      <c r="E119" s="108"/>
      <c r="F119" s="53"/>
      <c r="G119" s="108"/>
      <c r="H119" s="57"/>
      <c r="I119" s="57"/>
      <c r="J119" s="57"/>
      <c r="K119" s="57"/>
      <c r="L119" s="57"/>
      <c r="M119" s="57"/>
      <c r="N119" s="57"/>
      <c r="O119" s="57"/>
    </row>
    <row r="120" spans="2:15" x14ac:dyDescent="0.25">
      <c r="B120" s="76" t="s">
        <v>114</v>
      </c>
      <c r="C120" s="76" t="s">
        <v>162</v>
      </c>
      <c r="D120" s="117" t="s">
        <v>17</v>
      </c>
      <c r="E120" s="108"/>
      <c r="F120" s="311" t="s">
        <v>94</v>
      </c>
      <c r="G120" s="108"/>
      <c r="H120" s="57"/>
      <c r="I120" s="57"/>
      <c r="J120" s="57"/>
      <c r="K120" s="57"/>
      <c r="L120" s="57"/>
      <c r="M120" s="57"/>
      <c r="N120" s="57"/>
      <c r="O120" s="57"/>
    </row>
    <row r="121" spans="2:15" x14ac:dyDescent="0.25">
      <c r="B121" s="57"/>
      <c r="C121" s="76"/>
      <c r="D121" s="108"/>
      <c r="E121" s="108"/>
      <c r="F121" s="311"/>
      <c r="G121" s="108"/>
      <c r="H121" s="57"/>
      <c r="I121" s="57"/>
      <c r="J121" s="57"/>
      <c r="K121" s="57"/>
      <c r="L121" s="57"/>
      <c r="M121" s="57"/>
      <c r="N121" s="57"/>
      <c r="O121" s="57"/>
    </row>
    <row r="122" spans="2:15" x14ac:dyDescent="0.25">
      <c r="B122" s="76" t="s">
        <v>114</v>
      </c>
      <c r="C122" s="76" t="s">
        <v>162</v>
      </c>
      <c r="D122" s="117" t="s">
        <v>17</v>
      </c>
      <c r="E122" s="121" t="s">
        <v>1</v>
      </c>
      <c r="F122" s="53" t="s">
        <v>82</v>
      </c>
      <c r="G122" s="108" t="s">
        <v>131</v>
      </c>
      <c r="H122" s="57">
        <v>60</v>
      </c>
      <c r="I122" s="57">
        <v>24</v>
      </c>
      <c r="J122" s="57">
        <v>12</v>
      </c>
      <c r="K122" s="57">
        <v>12</v>
      </c>
      <c r="L122" s="57">
        <f t="shared" ref="L122:L126" si="5">K122/J122*100</f>
        <v>100</v>
      </c>
      <c r="M122" s="57">
        <v>12</v>
      </c>
      <c r="N122" s="57">
        <f t="shared" si="2"/>
        <v>48</v>
      </c>
      <c r="O122" s="87">
        <f>(N122/H122)*100%</f>
        <v>0.8</v>
      </c>
    </row>
    <row r="123" spans="2:15" ht="9" customHeight="1" x14ac:dyDescent="0.25">
      <c r="B123" s="57"/>
      <c r="C123" s="76"/>
      <c r="D123" s="108"/>
      <c r="E123" s="108"/>
      <c r="F123" s="63"/>
      <c r="G123" s="108"/>
      <c r="H123" s="57"/>
      <c r="I123" s="57"/>
      <c r="J123" s="57"/>
      <c r="K123" s="57"/>
      <c r="L123" s="57"/>
      <c r="M123" s="57"/>
      <c r="N123" s="57"/>
      <c r="O123" s="57"/>
    </row>
    <row r="124" spans="2:15" x14ac:dyDescent="0.25">
      <c r="B124" s="76" t="s">
        <v>114</v>
      </c>
      <c r="C124" s="76" t="s">
        <v>162</v>
      </c>
      <c r="D124" s="117" t="s">
        <v>17</v>
      </c>
      <c r="E124" s="121" t="s">
        <v>15</v>
      </c>
      <c r="F124" s="53" t="s">
        <v>83</v>
      </c>
      <c r="G124" s="108" t="s">
        <v>132</v>
      </c>
      <c r="H124" s="57">
        <v>60</v>
      </c>
      <c r="I124" s="57">
        <v>24</v>
      </c>
      <c r="J124" s="57">
        <v>12</v>
      </c>
      <c r="K124" s="57">
        <v>12</v>
      </c>
      <c r="L124" s="57">
        <f t="shared" si="5"/>
        <v>100</v>
      </c>
      <c r="M124" s="57">
        <v>12</v>
      </c>
      <c r="N124" s="57">
        <f t="shared" si="2"/>
        <v>48</v>
      </c>
      <c r="O124" s="87">
        <f>(N124/H124)*100%</f>
        <v>0.8</v>
      </c>
    </row>
    <row r="125" spans="2:15" ht="9" customHeight="1" x14ac:dyDescent="0.25">
      <c r="B125" s="57"/>
      <c r="C125" s="76"/>
      <c r="D125" s="108"/>
      <c r="E125" s="108"/>
      <c r="F125" s="53"/>
      <c r="G125" s="108"/>
      <c r="H125" s="57"/>
      <c r="I125" s="57"/>
      <c r="J125" s="57"/>
      <c r="K125" s="57"/>
      <c r="L125" s="57"/>
      <c r="M125" s="57"/>
      <c r="N125" s="57"/>
      <c r="O125" s="57"/>
    </row>
    <row r="126" spans="2:15" x14ac:dyDescent="0.25">
      <c r="B126" s="76" t="s">
        <v>114</v>
      </c>
      <c r="C126" s="76" t="s">
        <v>162</v>
      </c>
      <c r="D126" s="117" t="s">
        <v>17</v>
      </c>
      <c r="E126" s="121" t="s">
        <v>39</v>
      </c>
      <c r="F126" s="53" t="s">
        <v>84</v>
      </c>
      <c r="G126" s="108" t="s">
        <v>133</v>
      </c>
      <c r="H126" s="57">
        <v>60</v>
      </c>
      <c r="I126" s="57">
        <v>24</v>
      </c>
      <c r="J126" s="57">
        <v>12</v>
      </c>
      <c r="K126" s="57">
        <v>12</v>
      </c>
      <c r="L126" s="57">
        <f t="shared" si="5"/>
        <v>100</v>
      </c>
      <c r="M126" s="57">
        <v>12</v>
      </c>
      <c r="N126" s="57">
        <f t="shared" si="2"/>
        <v>48</v>
      </c>
      <c r="O126" s="87">
        <f>(N126/H126)*100%</f>
        <v>0.8</v>
      </c>
    </row>
    <row r="127" spans="2:15" ht="7.5" customHeight="1" x14ac:dyDescent="0.25">
      <c r="B127" s="76"/>
      <c r="C127" s="76"/>
      <c r="D127" s="117"/>
      <c r="E127" s="121"/>
      <c r="F127" s="53"/>
      <c r="G127" s="108"/>
      <c r="H127" s="57"/>
      <c r="I127" s="57"/>
      <c r="J127" s="57"/>
      <c r="K127" s="57"/>
      <c r="L127" s="57"/>
      <c r="M127" s="57"/>
      <c r="N127" s="57"/>
      <c r="O127" s="87"/>
    </row>
    <row r="128" spans="2:15" ht="22.5" x14ac:dyDescent="0.25">
      <c r="B128" s="76" t="s">
        <v>114</v>
      </c>
      <c r="C128" s="76" t="s">
        <v>162</v>
      </c>
      <c r="D128" s="117" t="s">
        <v>57</v>
      </c>
      <c r="E128" s="108"/>
      <c r="F128" s="119" t="s">
        <v>95</v>
      </c>
      <c r="G128" s="108"/>
      <c r="H128" s="57"/>
      <c r="I128" s="57"/>
      <c r="J128" s="57"/>
      <c r="K128" s="57"/>
      <c r="L128" s="57"/>
      <c r="M128" s="57"/>
      <c r="N128" s="57"/>
      <c r="O128" s="87"/>
    </row>
    <row r="129" spans="1:15" ht="9.75" customHeight="1" x14ac:dyDescent="0.25">
      <c r="A129" s="70"/>
      <c r="B129" s="57"/>
      <c r="C129" s="57"/>
      <c r="D129" s="57"/>
      <c r="E129" s="57"/>
      <c r="F129" s="69"/>
      <c r="G129" s="57"/>
      <c r="H129" s="57"/>
      <c r="I129" s="57"/>
      <c r="J129" s="57"/>
      <c r="K129" s="57"/>
      <c r="L129" s="57"/>
      <c r="M129" s="57"/>
      <c r="N129" s="57"/>
      <c r="O129" s="57"/>
    </row>
    <row r="130" spans="1:15" x14ac:dyDescent="0.25">
      <c r="B130" s="76" t="s">
        <v>114</v>
      </c>
      <c r="C130" s="76" t="s">
        <v>162</v>
      </c>
      <c r="D130" s="76" t="s">
        <v>57</v>
      </c>
      <c r="E130" s="120" t="s">
        <v>1</v>
      </c>
      <c r="F130" s="53" t="s">
        <v>85</v>
      </c>
      <c r="G130" s="108" t="s">
        <v>131</v>
      </c>
      <c r="H130" s="57">
        <v>60</v>
      </c>
      <c r="I130" s="57">
        <v>24</v>
      </c>
      <c r="J130" s="57">
        <v>12</v>
      </c>
      <c r="K130" s="57">
        <v>12</v>
      </c>
      <c r="L130" s="57">
        <f t="shared" ref="L130:L148" si="6">K130/J130*100</f>
        <v>100</v>
      </c>
      <c r="M130" s="57">
        <v>12</v>
      </c>
      <c r="N130" s="57">
        <f t="shared" ref="N130:N148" si="7">(I130+K130+M130)*100%</f>
        <v>48</v>
      </c>
      <c r="O130" s="87">
        <f>(N130/H130)*100%</f>
        <v>0.8</v>
      </c>
    </row>
    <row r="131" spans="1:15" ht="10.5" customHeight="1" x14ac:dyDescent="0.25">
      <c r="B131" s="57"/>
      <c r="C131" s="76"/>
      <c r="D131" s="57"/>
      <c r="E131" s="114"/>
      <c r="F131" s="53"/>
      <c r="G131" s="108"/>
      <c r="H131" s="57"/>
      <c r="I131" s="57"/>
      <c r="J131" s="57"/>
      <c r="K131" s="57"/>
      <c r="L131" s="57"/>
      <c r="M131" s="57"/>
      <c r="N131" s="57"/>
      <c r="O131" s="87"/>
    </row>
    <row r="132" spans="1:15" x14ac:dyDescent="0.25">
      <c r="B132" s="76" t="s">
        <v>114</v>
      </c>
      <c r="C132" s="76" t="s">
        <v>162</v>
      </c>
      <c r="D132" s="76" t="s">
        <v>57</v>
      </c>
      <c r="E132" s="120" t="s">
        <v>15</v>
      </c>
      <c r="F132" s="53" t="s">
        <v>86</v>
      </c>
      <c r="G132" s="108" t="s">
        <v>132</v>
      </c>
      <c r="H132" s="57">
        <v>60</v>
      </c>
      <c r="I132" s="57">
        <v>24</v>
      </c>
      <c r="J132" s="57">
        <v>12</v>
      </c>
      <c r="K132" s="57">
        <v>12</v>
      </c>
      <c r="L132" s="57">
        <f t="shared" si="6"/>
        <v>100</v>
      </c>
      <c r="M132" s="57">
        <v>12</v>
      </c>
      <c r="N132" s="57">
        <f t="shared" si="7"/>
        <v>48</v>
      </c>
      <c r="O132" s="87">
        <f>(N132/H132)*100%</f>
        <v>0.8</v>
      </c>
    </row>
    <row r="133" spans="1:15" ht="9.75" customHeight="1" x14ac:dyDescent="0.25">
      <c r="B133" s="57"/>
      <c r="C133" s="76"/>
      <c r="D133" s="57"/>
      <c r="E133" s="114"/>
      <c r="F133" s="53"/>
      <c r="G133" s="108"/>
      <c r="H133" s="57"/>
      <c r="I133" s="57"/>
      <c r="J133" s="57"/>
      <c r="K133" s="57"/>
      <c r="L133" s="57"/>
      <c r="M133" s="57"/>
      <c r="N133" s="57"/>
      <c r="O133" s="87"/>
    </row>
    <row r="134" spans="1:15" x14ac:dyDescent="0.25">
      <c r="B134" s="76" t="s">
        <v>114</v>
      </c>
      <c r="C134" s="76" t="s">
        <v>162</v>
      </c>
      <c r="D134" s="76" t="s">
        <v>57</v>
      </c>
      <c r="E134" s="120" t="s">
        <v>39</v>
      </c>
      <c r="F134" s="53" t="s">
        <v>87</v>
      </c>
      <c r="G134" s="108" t="s">
        <v>133</v>
      </c>
      <c r="H134" s="57">
        <v>60</v>
      </c>
      <c r="I134" s="57">
        <v>24</v>
      </c>
      <c r="J134" s="57">
        <v>12</v>
      </c>
      <c r="K134" s="57">
        <v>12</v>
      </c>
      <c r="L134" s="57">
        <f t="shared" si="6"/>
        <v>100</v>
      </c>
      <c r="M134" s="57">
        <v>12</v>
      </c>
      <c r="N134" s="57">
        <f t="shared" si="7"/>
        <v>48</v>
      </c>
      <c r="O134" s="87">
        <f>(N134/H134)*100%</f>
        <v>0.8</v>
      </c>
    </row>
    <row r="135" spans="1:15" ht="9" customHeight="1" x14ac:dyDescent="0.25">
      <c r="B135" s="57"/>
      <c r="C135" s="76"/>
      <c r="D135" s="57"/>
      <c r="E135" s="114"/>
      <c r="F135" s="53"/>
      <c r="G135" s="57"/>
      <c r="H135" s="57"/>
      <c r="I135" s="57"/>
      <c r="J135" s="57"/>
      <c r="K135" s="57"/>
      <c r="L135" s="57"/>
      <c r="M135" s="57"/>
      <c r="N135" s="57"/>
      <c r="O135" s="87"/>
    </row>
    <row r="136" spans="1:15" x14ac:dyDescent="0.25">
      <c r="B136" s="76" t="s">
        <v>114</v>
      </c>
      <c r="C136" s="76" t="s">
        <v>162</v>
      </c>
      <c r="D136" s="76" t="s">
        <v>57</v>
      </c>
      <c r="E136" s="120" t="s">
        <v>100</v>
      </c>
      <c r="F136" s="62" t="s">
        <v>88</v>
      </c>
      <c r="G136" s="108" t="s">
        <v>131</v>
      </c>
      <c r="H136" s="57">
        <v>60</v>
      </c>
      <c r="I136" s="57">
        <v>24</v>
      </c>
      <c r="J136" s="57">
        <v>12</v>
      </c>
      <c r="K136" s="57">
        <v>12</v>
      </c>
      <c r="L136" s="57">
        <f t="shared" si="6"/>
        <v>100</v>
      </c>
      <c r="M136" s="57">
        <v>12</v>
      </c>
      <c r="N136" s="57">
        <f t="shared" si="7"/>
        <v>48</v>
      </c>
      <c r="O136" s="87">
        <f>(N136/H136)*100%</f>
        <v>0.8</v>
      </c>
    </row>
    <row r="137" spans="1:15" ht="8.25" customHeight="1" x14ac:dyDescent="0.25">
      <c r="B137" s="57"/>
      <c r="C137" s="76"/>
      <c r="D137" s="57"/>
      <c r="E137" s="114"/>
      <c r="F137" s="62"/>
      <c r="G137" s="108"/>
      <c r="H137" s="57"/>
      <c r="I137" s="57"/>
      <c r="J137" s="57"/>
      <c r="K137" s="57"/>
      <c r="L137" s="57"/>
      <c r="M137" s="57"/>
      <c r="N137" s="57"/>
      <c r="O137" s="87"/>
    </row>
    <row r="138" spans="1:15" x14ac:dyDescent="0.25">
      <c r="B138" s="76" t="s">
        <v>114</v>
      </c>
      <c r="C138" s="76" t="s">
        <v>162</v>
      </c>
      <c r="D138" s="76" t="s">
        <v>57</v>
      </c>
      <c r="E138" s="120" t="s">
        <v>16</v>
      </c>
      <c r="F138" s="62" t="s">
        <v>45</v>
      </c>
      <c r="G138" s="108" t="s">
        <v>136</v>
      </c>
      <c r="H138" s="73">
        <v>11</v>
      </c>
      <c r="I138" s="57">
        <v>1</v>
      </c>
      <c r="J138" s="57">
        <v>0</v>
      </c>
      <c r="K138" s="57">
        <v>1</v>
      </c>
      <c r="L138" s="57" t="e">
        <f t="shared" si="6"/>
        <v>#DIV/0!</v>
      </c>
      <c r="M138" s="57">
        <v>10</v>
      </c>
      <c r="N138" s="57">
        <f t="shared" si="7"/>
        <v>12</v>
      </c>
      <c r="O138" s="87">
        <f>(N138/H138)*100%</f>
        <v>1.0909090909090908</v>
      </c>
    </row>
    <row r="139" spans="1:15" ht="9.75" customHeight="1" x14ac:dyDescent="0.25">
      <c r="B139" s="57"/>
      <c r="C139" s="76"/>
      <c r="D139" s="57"/>
      <c r="E139" s="114"/>
      <c r="F139" s="21"/>
      <c r="G139" s="108"/>
      <c r="H139" s="57"/>
      <c r="I139" s="57"/>
      <c r="J139" s="57"/>
      <c r="K139" s="57"/>
      <c r="L139" s="57"/>
      <c r="M139" s="57"/>
      <c r="N139" s="57"/>
      <c r="O139" s="87"/>
    </row>
    <row r="140" spans="1:15" x14ac:dyDescent="0.25">
      <c r="B140" s="76" t="s">
        <v>114</v>
      </c>
      <c r="C140" s="76" t="s">
        <v>162</v>
      </c>
      <c r="D140" s="76" t="s">
        <v>57</v>
      </c>
      <c r="E140" s="120" t="s">
        <v>57</v>
      </c>
      <c r="F140" s="72" t="s">
        <v>137</v>
      </c>
      <c r="G140" s="108" t="s">
        <v>138</v>
      </c>
      <c r="H140" s="57">
        <v>20</v>
      </c>
      <c r="I140" s="57">
        <v>0</v>
      </c>
      <c r="J140" s="57">
        <v>1</v>
      </c>
      <c r="K140" s="57">
        <v>0</v>
      </c>
      <c r="L140" s="57">
        <v>27</v>
      </c>
      <c r="M140" s="57">
        <v>5</v>
      </c>
      <c r="N140" s="57">
        <f t="shared" si="7"/>
        <v>5</v>
      </c>
      <c r="O140" s="87">
        <f>(N140/H140)*100%</f>
        <v>0.25</v>
      </c>
    </row>
    <row r="141" spans="1:15" ht="9" customHeight="1" x14ac:dyDescent="0.25">
      <c r="B141" s="57"/>
      <c r="C141" s="76"/>
      <c r="D141" s="57"/>
      <c r="E141" s="114"/>
      <c r="F141" s="21"/>
      <c r="G141" s="108"/>
      <c r="H141" s="57"/>
      <c r="I141" s="57"/>
      <c r="J141" s="57"/>
      <c r="K141" s="57"/>
      <c r="L141" s="57"/>
      <c r="M141" s="57"/>
      <c r="N141" s="57"/>
      <c r="O141" s="87"/>
    </row>
    <row r="142" spans="1:15" x14ac:dyDescent="0.25">
      <c r="B142" s="76" t="s">
        <v>114</v>
      </c>
      <c r="C142" s="76" t="s">
        <v>162</v>
      </c>
      <c r="D142" s="76" t="s">
        <v>57</v>
      </c>
      <c r="E142" s="114">
        <v>12</v>
      </c>
      <c r="F142" s="58" t="s">
        <v>89</v>
      </c>
      <c r="G142" s="108" t="s">
        <v>139</v>
      </c>
      <c r="H142" s="57">
        <v>5</v>
      </c>
      <c r="I142" s="57">
        <v>2</v>
      </c>
      <c r="J142" s="57">
        <v>1</v>
      </c>
      <c r="K142" s="57">
        <v>1</v>
      </c>
      <c r="L142" s="57">
        <f t="shared" si="6"/>
        <v>100</v>
      </c>
      <c r="M142" s="57">
        <v>1</v>
      </c>
      <c r="N142" s="57">
        <f t="shared" si="7"/>
        <v>4</v>
      </c>
      <c r="O142" s="87">
        <f>(N142/H142)*100%</f>
        <v>0.8</v>
      </c>
    </row>
    <row r="143" spans="1:15" ht="5.25" customHeight="1" x14ac:dyDescent="0.25">
      <c r="B143" s="57"/>
      <c r="C143" s="76"/>
      <c r="D143" s="57"/>
      <c r="E143" s="57"/>
      <c r="F143" s="53"/>
      <c r="G143" s="57"/>
      <c r="H143" s="57"/>
      <c r="I143" s="57"/>
      <c r="J143" s="57"/>
      <c r="K143" s="57"/>
      <c r="L143" s="57"/>
      <c r="M143" s="57"/>
      <c r="N143" s="57"/>
      <c r="O143" s="87"/>
    </row>
    <row r="144" spans="1:15" x14ac:dyDescent="0.25">
      <c r="B144" s="76" t="s">
        <v>114</v>
      </c>
      <c r="C144" s="76" t="s">
        <v>162</v>
      </c>
      <c r="D144" s="76">
        <v>16</v>
      </c>
      <c r="E144" s="114"/>
      <c r="F144" s="59" t="s">
        <v>90</v>
      </c>
      <c r="G144" s="57"/>
      <c r="H144" s="57"/>
      <c r="I144" s="57"/>
      <c r="J144" s="57"/>
      <c r="K144" s="57"/>
      <c r="L144" s="57"/>
      <c r="M144" s="57"/>
      <c r="N144" s="57"/>
      <c r="O144" s="87"/>
    </row>
    <row r="145" spans="2:15" ht="8.25" customHeight="1" x14ac:dyDescent="0.25">
      <c r="B145" s="76"/>
      <c r="C145" s="76"/>
      <c r="D145" s="76"/>
      <c r="E145" s="114"/>
      <c r="F145" s="59"/>
      <c r="G145" s="57"/>
      <c r="H145" s="57"/>
      <c r="I145" s="57"/>
      <c r="J145" s="57"/>
      <c r="K145" s="57"/>
      <c r="L145" s="57"/>
      <c r="M145" s="57"/>
      <c r="N145" s="57"/>
      <c r="O145" s="87"/>
    </row>
    <row r="146" spans="2:15" x14ac:dyDescent="0.25">
      <c r="B146" s="76"/>
      <c r="C146" s="76" t="s">
        <v>162</v>
      </c>
      <c r="D146" s="76"/>
      <c r="E146" s="114"/>
      <c r="F146" s="53" t="s">
        <v>140</v>
      </c>
      <c r="G146" s="108" t="s">
        <v>185</v>
      </c>
      <c r="H146" s="57">
        <v>36</v>
      </c>
      <c r="I146" s="57">
        <v>6</v>
      </c>
      <c r="J146" s="57">
        <v>3</v>
      </c>
      <c r="K146" s="57">
        <v>3</v>
      </c>
      <c r="L146" s="57">
        <f t="shared" si="6"/>
        <v>100</v>
      </c>
      <c r="M146" s="57">
        <v>3</v>
      </c>
      <c r="N146" s="57">
        <f t="shared" si="7"/>
        <v>12</v>
      </c>
      <c r="O146" s="87">
        <f>(N146/H146)*100%</f>
        <v>0.33333333333333331</v>
      </c>
    </row>
    <row r="147" spans="2:15" ht="6.75" customHeight="1" x14ac:dyDescent="0.25">
      <c r="B147" s="76"/>
      <c r="C147" s="76"/>
      <c r="D147" s="76"/>
      <c r="E147" s="114"/>
      <c r="F147" s="59"/>
      <c r="G147" s="108"/>
      <c r="H147" s="57"/>
      <c r="I147" s="57"/>
      <c r="J147" s="57"/>
      <c r="K147" s="57"/>
      <c r="L147" s="57"/>
      <c r="M147" s="57"/>
      <c r="N147" s="57"/>
      <c r="O147" s="87"/>
    </row>
    <row r="148" spans="2:15" x14ac:dyDescent="0.25">
      <c r="B148" s="76" t="s">
        <v>114</v>
      </c>
      <c r="C148" s="76" t="s">
        <v>162</v>
      </c>
      <c r="D148" s="76">
        <v>16</v>
      </c>
      <c r="E148" s="114">
        <v>21</v>
      </c>
      <c r="F148" s="53" t="s">
        <v>91</v>
      </c>
      <c r="G148" s="108" t="s">
        <v>186</v>
      </c>
      <c r="H148" s="57">
        <v>24</v>
      </c>
      <c r="I148" s="57">
        <v>6</v>
      </c>
      <c r="J148" s="57">
        <v>2</v>
      </c>
      <c r="K148" s="57">
        <v>2</v>
      </c>
      <c r="L148" s="57">
        <f t="shared" si="6"/>
        <v>100</v>
      </c>
      <c r="M148" s="57">
        <v>2</v>
      </c>
      <c r="N148" s="57">
        <f t="shared" si="7"/>
        <v>10</v>
      </c>
      <c r="O148" s="87">
        <f>(N148/H148)*100%</f>
        <v>0.41666666666666669</v>
      </c>
    </row>
    <row r="149" spans="2:15" ht="7.5" customHeight="1" x14ac:dyDescent="0.25">
      <c r="B149" s="57"/>
      <c r="C149" s="76"/>
      <c r="D149" s="57"/>
      <c r="E149" s="114"/>
      <c r="F149" s="63"/>
      <c r="G149" s="57"/>
      <c r="H149" s="57"/>
      <c r="I149" s="57"/>
      <c r="J149" s="57"/>
      <c r="K149" s="57"/>
      <c r="L149" s="57"/>
      <c r="M149" s="57"/>
      <c r="N149" s="57"/>
      <c r="O149" s="87"/>
    </row>
    <row r="150" spans="2:15" x14ac:dyDescent="0.25">
      <c r="B150" s="30"/>
      <c r="C150" s="30"/>
      <c r="D150" s="30"/>
      <c r="E150" s="30"/>
      <c r="F150" s="78"/>
      <c r="G150" s="30"/>
      <c r="H150" s="30"/>
      <c r="I150" s="30"/>
      <c r="J150" s="30"/>
      <c r="K150" s="30"/>
      <c r="L150" s="93">
        <v>0.86</v>
      </c>
      <c r="M150" s="30"/>
      <c r="N150" s="30"/>
      <c r="O150" s="93">
        <v>0.44800000000000001</v>
      </c>
    </row>
    <row r="151" spans="2:15" ht="5.25" customHeight="1" x14ac:dyDescent="0.25"/>
    <row r="152" spans="2:15" x14ac:dyDescent="0.25">
      <c r="F152" s="191" t="s">
        <v>342</v>
      </c>
      <c r="J152" s="195"/>
      <c r="K152" s="195"/>
      <c r="L152" s="297" t="s">
        <v>346</v>
      </c>
      <c r="M152" s="297"/>
    </row>
    <row r="153" spans="2:15" ht="5.25" customHeight="1" x14ac:dyDescent="0.25">
      <c r="F153" s="191"/>
      <c r="N153" s="195"/>
      <c r="O153" s="195"/>
    </row>
    <row r="154" spans="2:15" x14ac:dyDescent="0.25">
      <c r="F154" s="191" t="s">
        <v>40</v>
      </c>
      <c r="J154" s="195"/>
      <c r="K154" s="195"/>
      <c r="L154" s="195"/>
      <c r="M154" s="195"/>
    </row>
    <row r="155" spans="2:15" x14ac:dyDescent="0.25">
      <c r="F155" s="191"/>
      <c r="J155" s="195"/>
      <c r="K155" s="195"/>
      <c r="L155" s="195"/>
      <c r="M155" s="195"/>
    </row>
    <row r="156" spans="2:15" x14ac:dyDescent="0.25">
      <c r="F156" s="191"/>
      <c r="N156" s="195"/>
      <c r="O156" s="195"/>
    </row>
    <row r="157" spans="2:15" x14ac:dyDescent="0.25">
      <c r="F157" s="191" t="s">
        <v>104</v>
      </c>
      <c r="J157" s="195"/>
      <c r="K157" s="195"/>
      <c r="L157" s="297" t="s">
        <v>347</v>
      </c>
      <c r="M157" s="297"/>
      <c r="N157" s="195"/>
      <c r="O157" s="195"/>
    </row>
    <row r="158" spans="2:15" x14ac:dyDescent="0.25">
      <c r="F158" s="191" t="s">
        <v>61</v>
      </c>
      <c r="J158" s="195"/>
      <c r="K158" s="195"/>
      <c r="L158" s="195"/>
      <c r="M158" s="195"/>
    </row>
    <row r="159" spans="2:15" x14ac:dyDescent="0.25">
      <c r="F159" s="191" t="s">
        <v>103</v>
      </c>
      <c r="J159" s="195"/>
      <c r="K159" s="195"/>
      <c r="L159" s="195"/>
      <c r="M159" s="195"/>
    </row>
  </sheetData>
  <mergeCells count="17">
    <mergeCell ref="N10:O10"/>
    <mergeCell ref="B10:E11"/>
    <mergeCell ref="F10:F11"/>
    <mergeCell ref="G10:G11"/>
    <mergeCell ref="H10:H11"/>
    <mergeCell ref="I10:I11"/>
    <mergeCell ref="M10:M11"/>
    <mergeCell ref="F8:K8"/>
    <mergeCell ref="B36:E36"/>
    <mergeCell ref="L157:M157"/>
    <mergeCell ref="B116:E116"/>
    <mergeCell ref="B75:E75"/>
    <mergeCell ref="J10:L10"/>
    <mergeCell ref="B12:E12"/>
    <mergeCell ref="F98:F99"/>
    <mergeCell ref="F120:F121"/>
    <mergeCell ref="L152:M152"/>
  </mergeCells>
  <pageMargins left="0.31496062992125984" right="0.31496062992125984" top="0.35433070866141736" bottom="0.35433070866141736" header="0.31496062992125984" footer="0.31496062992125984"/>
  <pageSetup paperSize="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S13" sqref="S13"/>
    </sheetView>
  </sheetViews>
  <sheetFormatPr defaultRowHeight="15" x14ac:dyDescent="0.25"/>
  <cols>
    <col min="1" max="1" width="4" customWidth="1"/>
    <col min="2" max="2" width="4.28515625" customWidth="1"/>
    <col min="3" max="3" width="9.42578125" customWidth="1"/>
    <col min="4" max="4" width="16.7109375" customWidth="1"/>
    <col min="5" max="5" width="27" customWidth="1"/>
    <col min="6" max="6" width="9.42578125" customWidth="1"/>
    <col min="7" max="7" width="10.5703125" customWidth="1"/>
    <col min="10" max="10" width="7.7109375" customWidth="1"/>
    <col min="11" max="11" width="11" customWidth="1"/>
    <col min="12" max="13" width="8.5703125" customWidth="1"/>
    <col min="14" max="14" width="8" customWidth="1"/>
  </cols>
  <sheetData>
    <row r="2" spans="2:14" x14ac:dyDescent="0.25">
      <c r="I2" t="s">
        <v>274</v>
      </c>
      <c r="J2" t="s">
        <v>290</v>
      </c>
    </row>
    <row r="3" spans="2:14" x14ac:dyDescent="0.25">
      <c r="I3" t="s">
        <v>268</v>
      </c>
    </row>
    <row r="4" spans="2:14" x14ac:dyDescent="0.25">
      <c r="I4" t="s">
        <v>358</v>
      </c>
    </row>
    <row r="5" spans="2:14" x14ac:dyDescent="0.25">
      <c r="I5" t="s">
        <v>270</v>
      </c>
    </row>
    <row r="6" spans="2:14" x14ac:dyDescent="0.25">
      <c r="I6" t="s">
        <v>271</v>
      </c>
    </row>
    <row r="7" spans="2:14" x14ac:dyDescent="0.25">
      <c r="I7" t="s">
        <v>272</v>
      </c>
    </row>
    <row r="9" spans="2:14" x14ac:dyDescent="0.25">
      <c r="B9" s="316" t="s">
        <v>291</v>
      </c>
      <c r="C9" s="316"/>
      <c r="D9" s="316"/>
      <c r="E9" s="316"/>
      <c r="F9" s="316"/>
      <c r="G9" s="316"/>
      <c r="H9" s="316"/>
      <c r="I9" s="316"/>
      <c r="J9" s="316"/>
      <c r="K9" s="316"/>
      <c r="L9" s="316"/>
    </row>
    <row r="10" spans="2:14" x14ac:dyDescent="0.25">
      <c r="B10" s="316" t="s">
        <v>55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</row>
    <row r="11" spans="2:14" ht="15" customHeight="1" x14ac:dyDescent="0.25">
      <c r="B11" s="167"/>
      <c r="C11" s="315" t="s">
        <v>292</v>
      </c>
      <c r="D11" s="315"/>
      <c r="E11" s="315"/>
      <c r="F11" s="167"/>
      <c r="G11" s="167"/>
      <c r="H11" s="167"/>
      <c r="I11" s="167"/>
      <c r="J11" s="167"/>
      <c r="K11" s="167"/>
      <c r="L11" s="167"/>
    </row>
    <row r="12" spans="2:14" ht="15.75" thickBot="1" x14ac:dyDescent="0.3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2:14" ht="15" customHeight="1" x14ac:dyDescent="0.25">
      <c r="B13" s="319" t="s">
        <v>110</v>
      </c>
      <c r="C13" s="321" t="s">
        <v>47</v>
      </c>
      <c r="D13" s="321" t="s">
        <v>113</v>
      </c>
      <c r="E13" s="321" t="s">
        <v>111</v>
      </c>
      <c r="F13" s="318" t="s">
        <v>315</v>
      </c>
      <c r="G13" s="318"/>
      <c r="H13" s="318"/>
      <c r="I13" s="318"/>
      <c r="J13" s="318" t="s">
        <v>316</v>
      </c>
      <c r="K13" s="318"/>
      <c r="L13" s="318" t="s">
        <v>317</v>
      </c>
      <c r="M13" s="318"/>
      <c r="N13" s="313" t="s">
        <v>318</v>
      </c>
    </row>
    <row r="14" spans="2:14" ht="38.25" x14ac:dyDescent="0.25">
      <c r="B14" s="320"/>
      <c r="C14" s="322"/>
      <c r="D14" s="322"/>
      <c r="E14" s="322"/>
      <c r="F14" s="172" t="s">
        <v>350</v>
      </c>
      <c r="G14" s="172" t="s">
        <v>351</v>
      </c>
      <c r="H14" s="172" t="s">
        <v>352</v>
      </c>
      <c r="I14" s="172" t="s">
        <v>353</v>
      </c>
      <c r="J14" s="172" t="s">
        <v>354</v>
      </c>
      <c r="K14" s="172" t="s">
        <v>355</v>
      </c>
      <c r="L14" s="172" t="s">
        <v>356</v>
      </c>
      <c r="M14" s="172" t="s">
        <v>357</v>
      </c>
      <c r="N14" s="314"/>
    </row>
    <row r="15" spans="2:14" x14ac:dyDescent="0.25">
      <c r="B15" s="173"/>
      <c r="C15" s="174"/>
      <c r="D15" s="174"/>
      <c r="E15" s="174"/>
      <c r="F15" s="175"/>
      <c r="G15" s="175"/>
      <c r="H15" s="175"/>
      <c r="I15" s="175"/>
      <c r="J15" s="175"/>
      <c r="K15" s="30"/>
      <c r="L15" s="175"/>
      <c r="M15" s="30"/>
      <c r="N15" s="176"/>
    </row>
    <row r="16" spans="2:14" ht="35.25" customHeight="1" x14ac:dyDescent="0.25">
      <c r="B16" s="173">
        <v>1</v>
      </c>
      <c r="C16" s="317" t="s">
        <v>293</v>
      </c>
      <c r="D16" s="317"/>
      <c r="E16" s="169" t="s">
        <v>294</v>
      </c>
      <c r="F16" s="171">
        <v>1.03</v>
      </c>
      <c r="G16" s="171">
        <v>1.03</v>
      </c>
      <c r="H16" s="171">
        <v>1.03</v>
      </c>
      <c r="I16" s="171">
        <v>1.03</v>
      </c>
      <c r="J16" s="171">
        <v>1.03</v>
      </c>
      <c r="K16" s="171">
        <v>1.03</v>
      </c>
      <c r="L16" s="171">
        <v>1.03</v>
      </c>
      <c r="M16" s="171">
        <v>1.03</v>
      </c>
      <c r="N16" s="176"/>
    </row>
    <row r="17" spans="2:14" ht="30" customHeight="1" x14ac:dyDescent="0.25">
      <c r="B17" s="173">
        <v>2</v>
      </c>
      <c r="C17" s="169" t="s">
        <v>295</v>
      </c>
      <c r="D17" s="177" t="s">
        <v>296</v>
      </c>
      <c r="E17" s="169" t="s">
        <v>297</v>
      </c>
      <c r="F17" s="171">
        <v>83.98</v>
      </c>
      <c r="G17" s="171">
        <v>83.98</v>
      </c>
      <c r="H17" s="171">
        <v>84.22</v>
      </c>
      <c r="I17" s="171">
        <v>84.23</v>
      </c>
      <c r="J17" s="171">
        <v>83.98</v>
      </c>
      <c r="K17" s="171">
        <v>83.98</v>
      </c>
      <c r="L17" s="171">
        <v>83.98</v>
      </c>
      <c r="M17" s="171">
        <v>83.98</v>
      </c>
      <c r="N17" s="176"/>
    </row>
    <row r="18" spans="2:14" ht="20.25" customHeight="1" x14ac:dyDescent="0.25">
      <c r="B18" s="173">
        <v>3</v>
      </c>
      <c r="C18" s="169"/>
      <c r="D18" s="170" t="s">
        <v>298</v>
      </c>
      <c r="E18" s="169"/>
      <c r="F18" s="171">
        <v>83.98</v>
      </c>
      <c r="G18" s="171">
        <v>83.98</v>
      </c>
      <c r="H18" s="171">
        <v>84.22</v>
      </c>
      <c r="I18" s="171">
        <v>84.23</v>
      </c>
      <c r="J18" s="171">
        <v>83.98</v>
      </c>
      <c r="K18" s="171">
        <v>83.98</v>
      </c>
      <c r="L18" s="171">
        <v>83.98</v>
      </c>
      <c r="M18" s="171">
        <v>83.98</v>
      </c>
      <c r="N18" s="176"/>
    </row>
    <row r="19" spans="2:14" ht="37.5" x14ac:dyDescent="0.25">
      <c r="B19" s="173">
        <v>4</v>
      </c>
      <c r="C19" s="169"/>
      <c r="D19" s="170" t="s">
        <v>299</v>
      </c>
      <c r="E19" s="170" t="s">
        <v>300</v>
      </c>
      <c r="F19" s="171">
        <v>90</v>
      </c>
      <c r="G19" s="171">
        <v>95</v>
      </c>
      <c r="H19" s="171">
        <v>100</v>
      </c>
      <c r="I19" s="171">
        <f t="shared" ref="I19:I35" si="0">H19</f>
        <v>100</v>
      </c>
      <c r="J19" s="171">
        <v>90</v>
      </c>
      <c r="K19" s="171">
        <v>95</v>
      </c>
      <c r="L19" s="171">
        <v>90</v>
      </c>
      <c r="M19" s="171">
        <v>95</v>
      </c>
      <c r="N19" s="176"/>
    </row>
    <row r="20" spans="2:14" ht="22.5" customHeight="1" x14ac:dyDescent="0.25">
      <c r="B20" s="173">
        <v>5</v>
      </c>
      <c r="C20" s="169"/>
      <c r="D20" s="169"/>
      <c r="E20" s="170" t="s">
        <v>301</v>
      </c>
      <c r="F20" s="171">
        <v>90</v>
      </c>
      <c r="G20" s="171">
        <v>95</v>
      </c>
      <c r="H20" s="171">
        <v>100</v>
      </c>
      <c r="I20" s="171">
        <f t="shared" si="0"/>
        <v>100</v>
      </c>
      <c r="J20" s="171">
        <v>90</v>
      </c>
      <c r="K20" s="171">
        <v>95</v>
      </c>
      <c r="L20" s="171">
        <v>90</v>
      </c>
      <c r="M20" s="171">
        <v>95</v>
      </c>
      <c r="N20" s="176"/>
    </row>
    <row r="21" spans="2:14" ht="21" customHeight="1" x14ac:dyDescent="0.25">
      <c r="B21" s="173">
        <v>6</v>
      </c>
      <c r="C21" s="169"/>
      <c r="D21" s="169"/>
      <c r="E21" s="170" t="s">
        <v>302</v>
      </c>
      <c r="F21" s="171">
        <v>90</v>
      </c>
      <c r="G21" s="171">
        <v>95</v>
      </c>
      <c r="H21" s="171">
        <v>100</v>
      </c>
      <c r="I21" s="171">
        <f t="shared" si="0"/>
        <v>100</v>
      </c>
      <c r="J21" s="171">
        <v>90</v>
      </c>
      <c r="K21" s="171">
        <v>95</v>
      </c>
      <c r="L21" s="171">
        <v>90</v>
      </c>
      <c r="M21" s="171">
        <v>95</v>
      </c>
      <c r="N21" s="176"/>
    </row>
    <row r="22" spans="2:14" ht="28.5" customHeight="1" x14ac:dyDescent="0.25">
      <c r="B22" s="173">
        <v>7</v>
      </c>
      <c r="C22" s="169"/>
      <c r="D22" s="169"/>
      <c r="E22" s="170" t="s">
        <v>303</v>
      </c>
      <c r="F22" s="171">
        <v>90</v>
      </c>
      <c r="G22" s="171">
        <v>95</v>
      </c>
      <c r="H22" s="171">
        <v>100</v>
      </c>
      <c r="I22" s="171">
        <f t="shared" si="0"/>
        <v>100</v>
      </c>
      <c r="J22" s="171">
        <v>90</v>
      </c>
      <c r="K22" s="171">
        <v>95</v>
      </c>
      <c r="L22" s="171">
        <v>90</v>
      </c>
      <c r="M22" s="171">
        <v>95</v>
      </c>
      <c r="N22" s="176"/>
    </row>
    <row r="23" spans="2:14" ht="18" customHeight="1" x14ac:dyDescent="0.25">
      <c r="B23" s="173">
        <v>8</v>
      </c>
      <c r="C23" s="169"/>
      <c r="D23" s="169"/>
      <c r="E23" s="170" t="s">
        <v>304</v>
      </c>
      <c r="F23" s="171">
        <v>90</v>
      </c>
      <c r="G23" s="171">
        <v>95</v>
      </c>
      <c r="H23" s="171">
        <v>100</v>
      </c>
      <c r="I23" s="171">
        <f t="shared" si="0"/>
        <v>100</v>
      </c>
      <c r="J23" s="171">
        <v>90</v>
      </c>
      <c r="K23" s="171">
        <v>95</v>
      </c>
      <c r="L23" s="171">
        <v>90</v>
      </c>
      <c r="M23" s="171">
        <v>95</v>
      </c>
      <c r="N23" s="176"/>
    </row>
    <row r="24" spans="2:14" ht="21" customHeight="1" x14ac:dyDescent="0.25">
      <c r="B24" s="173">
        <v>9</v>
      </c>
      <c r="C24" s="169"/>
      <c r="D24" s="170" t="s">
        <v>305</v>
      </c>
      <c r="E24" s="170" t="s">
        <v>306</v>
      </c>
      <c r="F24" s="171">
        <v>85</v>
      </c>
      <c r="G24" s="171">
        <v>90</v>
      </c>
      <c r="H24" s="171">
        <v>100</v>
      </c>
      <c r="I24" s="171">
        <f t="shared" si="0"/>
        <v>100</v>
      </c>
      <c r="J24" s="171">
        <v>85</v>
      </c>
      <c r="K24" s="171">
        <v>90</v>
      </c>
      <c r="L24" s="171">
        <v>85</v>
      </c>
      <c r="M24" s="171">
        <v>90</v>
      </c>
      <c r="N24" s="176"/>
    </row>
    <row r="25" spans="2:14" ht="28.5" customHeight="1" thickBot="1" x14ac:dyDescent="0.3">
      <c r="B25" s="213">
        <v>10</v>
      </c>
      <c r="C25" s="214"/>
      <c r="D25" s="214"/>
      <c r="E25" s="215" t="s">
        <v>307</v>
      </c>
      <c r="F25" s="216">
        <v>85</v>
      </c>
      <c r="G25" s="216">
        <v>90</v>
      </c>
      <c r="H25" s="216">
        <v>100</v>
      </c>
      <c r="I25" s="216">
        <f t="shared" si="0"/>
        <v>100</v>
      </c>
      <c r="J25" s="216">
        <v>85</v>
      </c>
      <c r="K25" s="216">
        <v>90</v>
      </c>
      <c r="L25" s="216">
        <v>85</v>
      </c>
      <c r="M25" s="216">
        <v>90</v>
      </c>
      <c r="N25" s="217"/>
    </row>
    <row r="26" spans="2:14" ht="28.5" customHeight="1" x14ac:dyDescent="0.25">
      <c r="B26" s="223"/>
      <c r="C26" s="224"/>
      <c r="D26" s="224"/>
      <c r="E26" s="225"/>
      <c r="F26" s="226"/>
      <c r="G26" s="226"/>
      <c r="H26" s="226"/>
      <c r="I26" s="226"/>
      <c r="J26" s="226"/>
      <c r="K26" s="226"/>
      <c r="L26" s="226"/>
      <c r="M26" s="226"/>
      <c r="N26" s="227"/>
    </row>
    <row r="27" spans="2:14" ht="28.5" customHeight="1" thickBot="1" x14ac:dyDescent="0.3">
      <c r="B27" s="228"/>
      <c r="C27" s="229"/>
      <c r="D27" s="229"/>
      <c r="E27" s="230"/>
      <c r="F27" s="231"/>
      <c r="G27" s="231"/>
      <c r="H27" s="231"/>
      <c r="I27" s="231"/>
      <c r="J27" s="231"/>
      <c r="K27" s="231"/>
      <c r="L27" s="231"/>
      <c r="M27" s="231"/>
      <c r="N27" s="232"/>
    </row>
    <row r="28" spans="2:14" ht="28.5" customHeight="1" x14ac:dyDescent="0.25">
      <c r="B28" s="218"/>
      <c r="C28" s="219"/>
      <c r="D28" s="219"/>
      <c r="E28" s="220"/>
      <c r="F28" s="221"/>
      <c r="G28" s="221"/>
      <c r="H28" s="221"/>
      <c r="I28" s="221"/>
      <c r="J28" s="221"/>
      <c r="K28" s="221"/>
      <c r="L28" s="221"/>
      <c r="M28" s="221"/>
      <c r="N28" s="222"/>
    </row>
    <row r="29" spans="2:14" ht="27" customHeight="1" x14ac:dyDescent="0.25">
      <c r="B29" s="173">
        <v>11</v>
      </c>
      <c r="C29" s="169"/>
      <c r="D29" s="169"/>
      <c r="E29" s="170" t="s">
        <v>308</v>
      </c>
      <c r="F29" s="171">
        <v>90</v>
      </c>
      <c r="G29" s="171">
        <v>95</v>
      </c>
      <c r="H29" s="171">
        <v>100</v>
      </c>
      <c r="I29" s="171">
        <f t="shared" si="0"/>
        <v>100</v>
      </c>
      <c r="J29" s="171">
        <v>90</v>
      </c>
      <c r="K29" s="171">
        <v>95</v>
      </c>
      <c r="L29" s="171">
        <v>90</v>
      </c>
      <c r="M29" s="171">
        <v>95</v>
      </c>
      <c r="N29" s="176"/>
    </row>
    <row r="30" spans="2:14" ht="25.5" customHeight="1" x14ac:dyDescent="0.25">
      <c r="B30" s="173">
        <v>12</v>
      </c>
      <c r="C30" s="169"/>
      <c r="D30" s="169"/>
      <c r="E30" s="170" t="s">
        <v>309</v>
      </c>
      <c r="F30" s="171">
        <v>95</v>
      </c>
      <c r="G30" s="171">
        <v>95</v>
      </c>
      <c r="H30" s="171">
        <v>100</v>
      </c>
      <c r="I30" s="171">
        <f t="shared" si="0"/>
        <v>100</v>
      </c>
      <c r="J30" s="171">
        <v>95</v>
      </c>
      <c r="K30" s="171">
        <v>95</v>
      </c>
      <c r="L30" s="171">
        <v>95</v>
      </c>
      <c r="M30" s="171">
        <v>95</v>
      </c>
      <c r="N30" s="176"/>
    </row>
    <row r="31" spans="2:14" ht="37.5" customHeight="1" x14ac:dyDescent="0.25">
      <c r="B31" s="173">
        <v>13</v>
      </c>
      <c r="C31" s="169"/>
      <c r="D31" s="170" t="s">
        <v>310</v>
      </c>
      <c r="E31" s="169" t="s">
        <v>112</v>
      </c>
      <c r="F31" s="171">
        <v>1</v>
      </c>
      <c r="G31" s="171"/>
      <c r="H31" s="171"/>
      <c r="I31" s="171">
        <f t="shared" si="0"/>
        <v>0</v>
      </c>
      <c r="J31" s="171">
        <v>1</v>
      </c>
      <c r="K31" s="171"/>
      <c r="L31" s="171">
        <v>1</v>
      </c>
      <c r="M31" s="171"/>
      <c r="N31" s="176"/>
    </row>
    <row r="32" spans="2:14" x14ac:dyDescent="0.25">
      <c r="B32" s="178"/>
      <c r="C32" s="169"/>
      <c r="D32" s="169"/>
      <c r="E32" s="169" t="s">
        <v>311</v>
      </c>
      <c r="F32" s="171">
        <v>1802</v>
      </c>
      <c r="G32" s="171">
        <v>1892</v>
      </c>
      <c r="H32" s="171">
        <v>1833</v>
      </c>
      <c r="I32" s="171">
        <f t="shared" si="0"/>
        <v>1833</v>
      </c>
      <c r="J32" s="171">
        <v>1802</v>
      </c>
      <c r="K32" s="171">
        <v>1892</v>
      </c>
      <c r="L32" s="171">
        <v>1802</v>
      </c>
      <c r="M32" s="171">
        <v>1892</v>
      </c>
      <c r="N32" s="176"/>
    </row>
    <row r="33" spans="2:14" x14ac:dyDescent="0.25">
      <c r="B33" s="178"/>
      <c r="C33" s="169"/>
      <c r="D33" s="169"/>
      <c r="E33" s="169" t="s">
        <v>312</v>
      </c>
      <c r="F33" s="171">
        <v>4308</v>
      </c>
      <c r="G33" s="171">
        <v>4609</v>
      </c>
      <c r="H33" s="171">
        <v>4563</v>
      </c>
      <c r="I33" s="171">
        <f t="shared" si="0"/>
        <v>4563</v>
      </c>
      <c r="J33" s="171">
        <v>4308</v>
      </c>
      <c r="K33" s="171">
        <v>4609</v>
      </c>
      <c r="L33" s="171">
        <v>4308</v>
      </c>
      <c r="M33" s="171">
        <v>4609</v>
      </c>
      <c r="N33" s="176"/>
    </row>
    <row r="34" spans="2:14" x14ac:dyDescent="0.25">
      <c r="B34" s="178"/>
      <c r="C34" s="169"/>
      <c r="D34" s="169"/>
      <c r="E34" s="169" t="s">
        <v>313</v>
      </c>
      <c r="F34" s="171">
        <v>6184</v>
      </c>
      <c r="G34" s="171">
        <v>6310</v>
      </c>
      <c r="H34" s="171">
        <v>6436</v>
      </c>
      <c r="I34" s="171">
        <f t="shared" si="0"/>
        <v>6436</v>
      </c>
      <c r="J34" s="171">
        <v>6184</v>
      </c>
      <c r="K34" s="171">
        <v>6310</v>
      </c>
      <c r="L34" s="171">
        <v>6184</v>
      </c>
      <c r="M34" s="171">
        <v>6310</v>
      </c>
      <c r="N34" s="176"/>
    </row>
    <row r="35" spans="2:14" ht="15.75" thickBot="1" x14ac:dyDescent="0.3">
      <c r="B35" s="179"/>
      <c r="C35" s="180"/>
      <c r="D35" s="180"/>
      <c r="E35" s="180" t="s">
        <v>314</v>
      </c>
      <c r="F35" s="181">
        <v>1021</v>
      </c>
      <c r="G35" s="181">
        <v>1056</v>
      </c>
      <c r="H35" s="181">
        <v>1137</v>
      </c>
      <c r="I35" s="181">
        <f t="shared" si="0"/>
        <v>1137</v>
      </c>
      <c r="J35" s="181">
        <v>1021</v>
      </c>
      <c r="K35" s="181">
        <v>1056</v>
      </c>
      <c r="L35" s="181">
        <v>1021</v>
      </c>
      <c r="M35" s="181">
        <v>1056</v>
      </c>
      <c r="N35" s="182"/>
    </row>
    <row r="37" spans="2:14" x14ac:dyDescent="0.25">
      <c r="E37" s="191" t="s">
        <v>342</v>
      </c>
      <c r="I37" s="195"/>
      <c r="J37" s="195"/>
      <c r="K37" s="297" t="s">
        <v>346</v>
      </c>
      <c r="L37" s="297"/>
    </row>
    <row r="38" spans="2:14" x14ac:dyDescent="0.25">
      <c r="E38" s="191"/>
    </row>
    <row r="39" spans="2:14" x14ac:dyDescent="0.25">
      <c r="E39" s="191" t="s">
        <v>40</v>
      </c>
      <c r="I39" s="195"/>
      <c r="J39" s="195"/>
      <c r="K39" s="195"/>
      <c r="L39" s="195"/>
    </row>
    <row r="40" spans="2:14" x14ac:dyDescent="0.25">
      <c r="E40" s="191"/>
      <c r="I40" s="195"/>
      <c r="J40" s="195"/>
      <c r="K40" s="195"/>
      <c r="L40" s="195"/>
    </row>
    <row r="41" spans="2:14" x14ac:dyDescent="0.25">
      <c r="E41" s="191"/>
    </row>
    <row r="42" spans="2:14" x14ac:dyDescent="0.25">
      <c r="E42" s="191"/>
    </row>
    <row r="43" spans="2:14" x14ac:dyDescent="0.25">
      <c r="E43" s="191" t="s">
        <v>104</v>
      </c>
      <c r="I43" s="195"/>
      <c r="J43" s="195"/>
      <c r="K43" s="297" t="s">
        <v>347</v>
      </c>
      <c r="L43" s="297"/>
    </row>
    <row r="44" spans="2:14" x14ac:dyDescent="0.25">
      <c r="E44" s="191" t="s">
        <v>61</v>
      </c>
      <c r="I44" s="195"/>
      <c r="J44" s="195"/>
      <c r="K44" s="195"/>
      <c r="L44" s="195"/>
    </row>
    <row r="45" spans="2:14" x14ac:dyDescent="0.25">
      <c r="E45" s="191" t="s">
        <v>103</v>
      </c>
      <c r="I45" s="195"/>
      <c r="J45" s="195"/>
      <c r="K45" s="195"/>
      <c r="L45" s="195"/>
    </row>
  </sheetData>
  <mergeCells count="14">
    <mergeCell ref="N13:N14"/>
    <mergeCell ref="K37:L37"/>
    <mergeCell ref="K43:L43"/>
    <mergeCell ref="C11:E11"/>
    <mergeCell ref="B9:L9"/>
    <mergeCell ref="B10:L10"/>
    <mergeCell ref="C16:D16"/>
    <mergeCell ref="F13:I13"/>
    <mergeCell ref="J13:K13"/>
    <mergeCell ref="L13:M13"/>
    <mergeCell ref="B13:B14"/>
    <mergeCell ref="C13:C14"/>
    <mergeCell ref="E13:E14"/>
    <mergeCell ref="D13:D14"/>
  </mergeCells>
  <pageMargins left="0.51181102362204722" right="0.51181102362204722" top="0.55118110236220474" bottom="0.55118110236220474" header="0.31496062992125984" footer="0.31496062992125984"/>
  <pageSetup paperSize="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62"/>
  <sheetViews>
    <sheetView showWhiteSpace="0" view="pageLayout" topLeftCell="A19" workbookViewId="0">
      <selection activeCell="I53" sqref="I53"/>
    </sheetView>
  </sheetViews>
  <sheetFormatPr defaultRowHeight="15" x14ac:dyDescent="0.25"/>
  <cols>
    <col min="1" max="1" width="0.42578125" customWidth="1"/>
    <col min="2" max="2" width="7.7109375" customWidth="1"/>
    <col min="3" max="3" width="16.28515625" customWidth="1"/>
    <col min="4" max="4" width="5" customWidth="1"/>
    <col min="5" max="5" width="24" customWidth="1"/>
    <col min="6" max="6" width="3.5703125" customWidth="1"/>
    <col min="7" max="7" width="24.85546875" customWidth="1"/>
    <col min="8" max="8" width="4.140625" customWidth="1"/>
    <col min="9" max="9" width="19.7109375" customWidth="1"/>
    <col min="10" max="10" width="4.28515625" customWidth="1"/>
    <col min="11" max="11" width="14.85546875" customWidth="1"/>
    <col min="12" max="12" width="12" customWidth="1"/>
    <col min="13" max="13" width="16.5703125" customWidth="1"/>
  </cols>
  <sheetData>
    <row r="2" spans="2:13" ht="20.25" x14ac:dyDescent="0.3">
      <c r="B2" s="324" t="s">
        <v>373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2:13" ht="20.25" x14ac:dyDescent="0.3">
      <c r="B3" s="324" t="s">
        <v>374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</row>
    <row r="4" spans="2:13" ht="11.25" customHeight="1" x14ac:dyDescent="0.25">
      <c r="B4" s="262"/>
      <c r="C4" s="262"/>
      <c r="D4" s="263"/>
      <c r="E4" s="262"/>
      <c r="F4" s="263"/>
      <c r="G4" s="264"/>
      <c r="H4" s="264"/>
      <c r="I4" s="264"/>
      <c r="J4" s="264"/>
      <c r="K4" s="264"/>
      <c r="L4" s="262"/>
      <c r="M4" s="262"/>
    </row>
    <row r="5" spans="2:13" ht="18" x14ac:dyDescent="0.25">
      <c r="B5" s="268" t="s">
        <v>55</v>
      </c>
      <c r="C5" s="268"/>
      <c r="D5" s="263"/>
      <c r="E5" s="262"/>
      <c r="F5" s="263"/>
      <c r="G5" s="264"/>
      <c r="H5" s="264"/>
      <c r="I5" s="264"/>
      <c r="J5" s="264"/>
      <c r="K5" s="264"/>
      <c r="L5" s="262"/>
      <c r="M5" s="262"/>
    </row>
    <row r="6" spans="2:13" ht="18" x14ac:dyDescent="0.25">
      <c r="B6" s="269" t="s">
        <v>384</v>
      </c>
      <c r="C6" s="269"/>
      <c r="D6" s="263"/>
      <c r="E6" s="262"/>
      <c r="F6" s="263"/>
      <c r="G6" s="264"/>
      <c r="H6" s="264"/>
      <c r="I6" s="264"/>
      <c r="J6" s="264"/>
      <c r="K6" s="264"/>
      <c r="L6" s="262"/>
      <c r="M6" s="262"/>
    </row>
    <row r="7" spans="2:13" ht="15.75" x14ac:dyDescent="0.25">
      <c r="B7" s="49"/>
      <c r="C7" s="49"/>
      <c r="D7" s="265"/>
      <c r="E7" s="49"/>
      <c r="F7" s="265"/>
      <c r="G7" s="266"/>
      <c r="H7" s="266"/>
      <c r="I7" s="266"/>
      <c r="J7" s="266"/>
      <c r="K7" s="266"/>
      <c r="L7" s="49"/>
      <c r="M7" s="49"/>
    </row>
    <row r="8" spans="2:13" ht="48" customHeight="1" x14ac:dyDescent="0.25">
      <c r="B8" s="270" t="s">
        <v>375</v>
      </c>
      <c r="C8" s="270" t="s">
        <v>376</v>
      </c>
      <c r="D8" s="270"/>
      <c r="E8" s="270" t="s">
        <v>377</v>
      </c>
      <c r="F8" s="270"/>
      <c r="G8" s="271" t="s">
        <v>378</v>
      </c>
      <c r="H8" s="271"/>
      <c r="I8" s="271" t="s">
        <v>379</v>
      </c>
      <c r="J8" s="271"/>
      <c r="K8" s="271" t="s">
        <v>380</v>
      </c>
      <c r="L8" s="270" t="s">
        <v>381</v>
      </c>
      <c r="M8" s="271" t="s">
        <v>382</v>
      </c>
    </row>
    <row r="9" spans="2:13" x14ac:dyDescent="0.25">
      <c r="B9" s="270">
        <v>1</v>
      </c>
      <c r="C9" s="270">
        <v>2</v>
      </c>
      <c r="D9" s="270"/>
      <c r="E9" s="270">
        <v>3</v>
      </c>
      <c r="F9" s="270"/>
      <c r="G9" s="271">
        <v>4</v>
      </c>
      <c r="H9" s="271"/>
      <c r="I9" s="271">
        <v>5</v>
      </c>
      <c r="J9" s="271"/>
      <c r="K9" s="271">
        <v>6</v>
      </c>
      <c r="L9" s="270">
        <v>7</v>
      </c>
      <c r="M9" s="270">
        <v>8</v>
      </c>
    </row>
    <row r="10" spans="2:13" x14ac:dyDescent="0.25">
      <c r="B10" s="272"/>
      <c r="C10" s="272"/>
      <c r="D10" s="273"/>
      <c r="E10" s="272"/>
      <c r="F10" s="273"/>
      <c r="G10" s="274"/>
      <c r="H10" s="274"/>
      <c r="I10" s="274"/>
      <c r="J10" s="274"/>
      <c r="K10" s="274"/>
      <c r="L10" s="272"/>
      <c r="M10" s="272"/>
    </row>
    <row r="11" spans="2:13" ht="45" customHeight="1" x14ac:dyDescent="0.25">
      <c r="B11" s="272">
        <v>1</v>
      </c>
      <c r="C11" s="325" t="s">
        <v>392</v>
      </c>
      <c r="D11" s="273">
        <v>1</v>
      </c>
      <c r="E11" s="286" t="s">
        <v>7</v>
      </c>
      <c r="F11" s="273"/>
      <c r="G11" s="274"/>
      <c r="H11" s="274"/>
      <c r="I11" s="294" t="s">
        <v>367</v>
      </c>
      <c r="J11" s="274"/>
      <c r="K11" s="281">
        <f>K12+K13+K14+K15+K16+K17+K18+K19+K20+K21+K22+K23</f>
        <v>174000000</v>
      </c>
      <c r="L11" s="272"/>
      <c r="M11" s="272"/>
    </row>
    <row r="12" spans="2:13" x14ac:dyDescent="0.25">
      <c r="B12" s="272"/>
      <c r="C12" s="326"/>
      <c r="D12" s="273"/>
      <c r="E12" s="272"/>
      <c r="F12" s="273">
        <v>1</v>
      </c>
      <c r="G12" s="282" t="s">
        <v>273</v>
      </c>
      <c r="H12" s="273">
        <v>1</v>
      </c>
      <c r="I12" s="278" t="s">
        <v>395</v>
      </c>
      <c r="J12" s="273">
        <v>1</v>
      </c>
      <c r="K12" s="280">
        <v>3000000</v>
      </c>
      <c r="L12" s="272"/>
      <c r="M12" s="272" t="s">
        <v>387</v>
      </c>
    </row>
    <row r="13" spans="2:13" ht="36" x14ac:dyDescent="0.25">
      <c r="B13" s="272"/>
      <c r="C13" s="327"/>
      <c r="D13" s="273"/>
      <c r="E13" s="272"/>
      <c r="F13" s="273">
        <v>2</v>
      </c>
      <c r="G13" s="278" t="s">
        <v>335</v>
      </c>
      <c r="H13" s="273">
        <v>2</v>
      </c>
      <c r="I13" s="15" t="s">
        <v>336</v>
      </c>
      <c r="J13" s="273">
        <v>2</v>
      </c>
      <c r="K13" s="280">
        <v>20000000</v>
      </c>
      <c r="L13" s="272"/>
      <c r="M13" s="272" t="s">
        <v>387</v>
      </c>
    </row>
    <row r="14" spans="2:13" ht="24" x14ac:dyDescent="0.25">
      <c r="B14" s="272"/>
      <c r="C14" s="272"/>
      <c r="D14" s="273"/>
      <c r="E14" s="272"/>
      <c r="F14" s="273">
        <v>3</v>
      </c>
      <c r="G14" s="278" t="s">
        <v>8</v>
      </c>
      <c r="H14" s="273">
        <v>3</v>
      </c>
      <c r="I14" s="15" t="s">
        <v>222</v>
      </c>
      <c r="J14" s="273">
        <v>3</v>
      </c>
      <c r="K14" s="280">
        <v>8000000</v>
      </c>
      <c r="L14" s="272"/>
      <c r="M14" s="272" t="s">
        <v>387</v>
      </c>
    </row>
    <row r="15" spans="2:13" ht="24" x14ac:dyDescent="0.25">
      <c r="B15" s="272"/>
      <c r="C15" s="272"/>
      <c r="D15" s="273"/>
      <c r="E15" s="272"/>
      <c r="F15" s="273">
        <v>4</v>
      </c>
      <c r="G15" s="278" t="s">
        <v>9</v>
      </c>
      <c r="H15" s="273">
        <v>4</v>
      </c>
      <c r="I15" s="15" t="s">
        <v>119</v>
      </c>
      <c r="J15" s="273">
        <v>4</v>
      </c>
      <c r="K15" s="280">
        <v>17000000</v>
      </c>
      <c r="L15" s="272"/>
      <c r="M15" s="272" t="s">
        <v>387</v>
      </c>
    </row>
    <row r="16" spans="2:13" ht="24" x14ac:dyDescent="0.25">
      <c r="B16" s="272"/>
      <c r="C16" s="272"/>
      <c r="D16" s="273"/>
      <c r="E16" s="272"/>
      <c r="F16" s="273">
        <v>5</v>
      </c>
      <c r="G16" s="278" t="s">
        <v>10</v>
      </c>
      <c r="H16" s="273">
        <v>5</v>
      </c>
      <c r="I16" s="15" t="s">
        <v>226</v>
      </c>
      <c r="J16" s="273">
        <v>5</v>
      </c>
      <c r="K16" s="280">
        <v>10000000</v>
      </c>
      <c r="L16" s="272"/>
      <c r="M16" s="272" t="s">
        <v>387</v>
      </c>
    </row>
    <row r="17" spans="2:13" ht="24" x14ac:dyDescent="0.25">
      <c r="B17" s="272"/>
      <c r="C17" s="272"/>
      <c r="D17" s="273"/>
      <c r="E17" s="272"/>
      <c r="F17" s="273">
        <v>6</v>
      </c>
      <c r="G17" s="278" t="s">
        <v>11</v>
      </c>
      <c r="H17" s="273">
        <v>6</v>
      </c>
      <c r="I17" s="15" t="s">
        <v>228</v>
      </c>
      <c r="J17" s="273">
        <v>6</v>
      </c>
      <c r="K17" s="280">
        <v>4000000</v>
      </c>
      <c r="L17" s="272"/>
      <c r="M17" s="272" t="s">
        <v>387</v>
      </c>
    </row>
    <row r="18" spans="2:13" ht="36" x14ac:dyDescent="0.25">
      <c r="B18" s="272"/>
      <c r="C18" s="272"/>
      <c r="D18" s="273"/>
      <c r="E18" s="272"/>
      <c r="F18" s="273">
        <v>7</v>
      </c>
      <c r="G18" s="278" t="s">
        <v>24</v>
      </c>
      <c r="H18" s="273">
        <v>7</v>
      </c>
      <c r="I18" s="15" t="s">
        <v>396</v>
      </c>
      <c r="J18" s="273">
        <v>7</v>
      </c>
      <c r="K18" s="280">
        <v>3000000</v>
      </c>
      <c r="L18" s="272"/>
      <c r="M18" s="272" t="s">
        <v>387</v>
      </c>
    </row>
    <row r="19" spans="2:13" ht="24" x14ac:dyDescent="0.25">
      <c r="B19" s="272"/>
      <c r="C19" s="272"/>
      <c r="D19" s="273"/>
      <c r="E19" s="272"/>
      <c r="F19" s="273">
        <v>8</v>
      </c>
      <c r="G19" s="278" t="s">
        <v>12</v>
      </c>
      <c r="H19" s="273">
        <v>8</v>
      </c>
      <c r="I19" s="15" t="s">
        <v>397</v>
      </c>
      <c r="J19" s="273">
        <v>8</v>
      </c>
      <c r="K19" s="280">
        <v>20000000</v>
      </c>
      <c r="L19" s="272"/>
      <c r="M19" s="272" t="s">
        <v>387</v>
      </c>
    </row>
    <row r="20" spans="2:13" ht="36" x14ac:dyDescent="0.25">
      <c r="B20" s="272"/>
      <c r="C20" s="272"/>
      <c r="D20" s="273"/>
      <c r="E20" s="272"/>
      <c r="F20" s="273">
        <v>9</v>
      </c>
      <c r="G20" s="278" t="s">
        <v>101</v>
      </c>
      <c r="H20" s="273">
        <v>9</v>
      </c>
      <c r="I20" s="15" t="s">
        <v>234</v>
      </c>
      <c r="J20" s="273">
        <v>9</v>
      </c>
      <c r="K20" s="280">
        <v>25000000</v>
      </c>
      <c r="L20" s="272"/>
      <c r="M20" s="272" t="s">
        <v>387</v>
      </c>
    </row>
    <row r="21" spans="2:13" ht="36" x14ac:dyDescent="0.25">
      <c r="B21" s="272"/>
      <c r="C21" s="272"/>
      <c r="D21" s="273"/>
      <c r="E21" s="272"/>
      <c r="F21" s="273">
        <v>10</v>
      </c>
      <c r="G21" s="278" t="s">
        <v>13</v>
      </c>
      <c r="H21" s="273">
        <v>10</v>
      </c>
      <c r="I21" s="15" t="s">
        <v>234</v>
      </c>
      <c r="J21" s="273">
        <v>10</v>
      </c>
      <c r="K21" s="280">
        <v>9000000</v>
      </c>
      <c r="L21" s="272"/>
      <c r="M21" s="272" t="s">
        <v>387</v>
      </c>
    </row>
    <row r="22" spans="2:13" x14ac:dyDescent="0.25">
      <c r="B22" s="272"/>
      <c r="C22" s="272"/>
      <c r="D22" s="273"/>
      <c r="E22" s="272"/>
      <c r="F22" s="273">
        <v>11</v>
      </c>
      <c r="G22" s="282" t="s">
        <v>14</v>
      </c>
      <c r="H22" s="273">
        <v>11</v>
      </c>
      <c r="I22" s="15" t="s">
        <v>119</v>
      </c>
      <c r="J22" s="273">
        <v>11</v>
      </c>
      <c r="K22" s="280">
        <v>27500000</v>
      </c>
      <c r="L22" s="272"/>
      <c r="M22" s="272" t="s">
        <v>387</v>
      </c>
    </row>
    <row r="23" spans="2:13" ht="36" x14ac:dyDescent="0.25">
      <c r="B23" s="272"/>
      <c r="C23" s="272"/>
      <c r="D23" s="273"/>
      <c r="E23" s="272"/>
      <c r="F23" s="273">
        <v>12</v>
      </c>
      <c r="G23" s="278" t="s">
        <v>215</v>
      </c>
      <c r="H23" s="273">
        <v>12</v>
      </c>
      <c r="I23" s="15" t="s">
        <v>119</v>
      </c>
      <c r="J23" s="273">
        <v>12</v>
      </c>
      <c r="K23" s="280">
        <v>27500000</v>
      </c>
      <c r="L23" s="272"/>
      <c r="M23" s="272" t="s">
        <v>387</v>
      </c>
    </row>
    <row r="24" spans="2:13" ht="36" x14ac:dyDescent="0.25">
      <c r="B24" s="272"/>
      <c r="C24" s="272"/>
      <c r="D24" s="273">
        <v>2</v>
      </c>
      <c r="E24" s="283" t="s">
        <v>38</v>
      </c>
      <c r="F24" s="273"/>
      <c r="G24" s="30"/>
      <c r="H24" s="273"/>
      <c r="I24" s="29" t="s">
        <v>368</v>
      </c>
      <c r="J24" s="273"/>
      <c r="K24" s="281">
        <f>K25+K26+K27+K28+K29</f>
        <v>140000000</v>
      </c>
      <c r="L24" s="272"/>
      <c r="M24" s="272"/>
    </row>
    <row r="25" spans="2:13" ht="24" x14ac:dyDescent="0.25">
      <c r="B25" s="272"/>
      <c r="C25" s="272"/>
      <c r="D25" s="273"/>
      <c r="E25" s="272"/>
      <c r="F25" s="273">
        <v>1</v>
      </c>
      <c r="G25" s="282" t="s">
        <v>18</v>
      </c>
      <c r="H25" s="273">
        <v>1</v>
      </c>
      <c r="I25" s="15" t="s">
        <v>237</v>
      </c>
      <c r="J25" s="273">
        <v>1</v>
      </c>
      <c r="K25" s="280">
        <v>80000000</v>
      </c>
      <c r="L25" s="272"/>
      <c r="M25" s="272" t="s">
        <v>387</v>
      </c>
    </row>
    <row r="26" spans="2:13" ht="24" x14ac:dyDescent="0.25">
      <c r="B26" s="272"/>
      <c r="C26" s="272"/>
      <c r="D26" s="273"/>
      <c r="E26" s="272"/>
      <c r="F26" s="273">
        <v>2</v>
      </c>
      <c r="G26" s="282" t="s">
        <v>388</v>
      </c>
      <c r="H26" s="273">
        <v>2</v>
      </c>
      <c r="I26" s="15" t="s">
        <v>239</v>
      </c>
      <c r="J26" s="273">
        <v>2</v>
      </c>
      <c r="K26" s="280">
        <v>20000000</v>
      </c>
      <c r="L26" s="272"/>
      <c r="M26" s="272" t="s">
        <v>387</v>
      </c>
    </row>
    <row r="27" spans="2:13" ht="24" x14ac:dyDescent="0.25">
      <c r="B27" s="272"/>
      <c r="C27" s="272"/>
      <c r="D27" s="273"/>
      <c r="E27" s="272"/>
      <c r="F27" s="273">
        <v>3</v>
      </c>
      <c r="G27" s="278" t="s">
        <v>109</v>
      </c>
      <c r="H27" s="273">
        <v>3</v>
      </c>
      <c r="I27" s="15" t="s">
        <v>241</v>
      </c>
      <c r="J27" s="273">
        <v>3</v>
      </c>
      <c r="K27" s="280">
        <v>20000000</v>
      </c>
      <c r="L27" s="272"/>
      <c r="M27" s="272" t="s">
        <v>387</v>
      </c>
    </row>
    <row r="28" spans="2:13" ht="36" x14ac:dyDescent="0.25">
      <c r="B28" s="272"/>
      <c r="C28" s="272"/>
      <c r="D28" s="273"/>
      <c r="E28" s="272"/>
      <c r="F28" s="273">
        <v>4</v>
      </c>
      <c r="G28" s="278" t="s">
        <v>23</v>
      </c>
      <c r="H28" s="273">
        <v>4</v>
      </c>
      <c r="I28" s="15" t="s">
        <v>243</v>
      </c>
      <c r="J28" s="273">
        <v>4</v>
      </c>
      <c r="K28" s="280">
        <v>8000000</v>
      </c>
      <c r="L28" s="272"/>
      <c r="M28" s="272" t="s">
        <v>387</v>
      </c>
    </row>
    <row r="29" spans="2:13" ht="36" x14ac:dyDescent="0.25">
      <c r="B29" s="272"/>
      <c r="C29" s="272"/>
      <c r="D29" s="273"/>
      <c r="E29" s="272"/>
      <c r="F29" s="273">
        <v>5</v>
      </c>
      <c r="G29" s="278" t="s">
        <v>389</v>
      </c>
      <c r="H29" s="273">
        <v>5</v>
      </c>
      <c r="I29" s="15" t="s">
        <v>246</v>
      </c>
      <c r="J29" s="273">
        <v>5</v>
      </c>
      <c r="K29" s="280">
        <v>12000000</v>
      </c>
      <c r="L29" s="272"/>
      <c r="M29" s="272" t="s">
        <v>387</v>
      </c>
    </row>
    <row r="30" spans="2:13" x14ac:dyDescent="0.25">
      <c r="B30" s="272"/>
      <c r="C30" s="272"/>
      <c r="D30" s="273"/>
      <c r="E30" s="272"/>
      <c r="F30" s="273"/>
      <c r="G30" s="278"/>
      <c r="H30" s="273"/>
      <c r="I30" s="278"/>
      <c r="J30" s="273"/>
      <c r="K30" s="280"/>
      <c r="L30" s="272"/>
      <c r="M30" s="272" t="s">
        <v>387</v>
      </c>
    </row>
    <row r="31" spans="2:13" ht="48" x14ac:dyDescent="0.25">
      <c r="B31" s="272"/>
      <c r="C31" s="272"/>
      <c r="D31" s="273">
        <v>3</v>
      </c>
      <c r="E31" s="284" t="s">
        <v>106</v>
      </c>
      <c r="F31" s="273"/>
      <c r="G31" s="278"/>
      <c r="H31" s="273"/>
      <c r="I31" s="29" t="s">
        <v>369</v>
      </c>
      <c r="J31" s="273"/>
      <c r="K31" s="281">
        <f>K32+K33+K34+K35+K36+K37+K38+K39+K40</f>
        <v>325000000</v>
      </c>
      <c r="L31" s="272"/>
      <c r="M31" s="272"/>
    </row>
    <row r="32" spans="2:13" ht="48" x14ac:dyDescent="0.25">
      <c r="B32" s="272"/>
      <c r="C32" s="272"/>
      <c r="D32" s="273"/>
      <c r="E32" s="272"/>
      <c r="F32" s="273">
        <v>1</v>
      </c>
      <c r="G32" s="285" t="s">
        <v>27</v>
      </c>
      <c r="H32" s="273">
        <v>1</v>
      </c>
      <c r="I32" s="15" t="s">
        <v>250</v>
      </c>
      <c r="J32" s="273">
        <v>1</v>
      </c>
      <c r="K32" s="280">
        <v>6000000</v>
      </c>
      <c r="L32" s="272"/>
      <c r="M32" s="272" t="s">
        <v>387</v>
      </c>
    </row>
    <row r="33" spans="2:13" ht="48" x14ac:dyDescent="0.25">
      <c r="B33" s="272"/>
      <c r="C33" s="272"/>
      <c r="D33" s="273"/>
      <c r="E33" s="272"/>
      <c r="F33" s="273">
        <v>2</v>
      </c>
      <c r="G33" s="278" t="s">
        <v>28</v>
      </c>
      <c r="H33" s="273">
        <v>2</v>
      </c>
      <c r="I33" s="15" t="s">
        <v>251</v>
      </c>
      <c r="J33" s="273">
        <v>2</v>
      </c>
      <c r="K33" s="280">
        <v>5000000</v>
      </c>
      <c r="L33" s="272"/>
      <c r="M33" s="272" t="s">
        <v>387</v>
      </c>
    </row>
    <row r="34" spans="2:13" ht="48" x14ac:dyDescent="0.25">
      <c r="B34" s="272"/>
      <c r="C34" s="272"/>
      <c r="D34" s="273"/>
      <c r="E34" s="272"/>
      <c r="F34" s="273">
        <v>3</v>
      </c>
      <c r="G34" s="278" t="s">
        <v>29</v>
      </c>
      <c r="H34" s="273">
        <v>3</v>
      </c>
      <c r="I34" s="15" t="s">
        <v>252</v>
      </c>
      <c r="J34" s="273">
        <v>3</v>
      </c>
      <c r="K34" s="280">
        <v>227000000</v>
      </c>
      <c r="L34" s="272"/>
      <c r="M34" s="272" t="s">
        <v>387</v>
      </c>
    </row>
    <row r="35" spans="2:13" ht="36" x14ac:dyDescent="0.25">
      <c r="B35" s="272"/>
      <c r="C35" s="272"/>
      <c r="D35" s="273"/>
      <c r="E35" s="272"/>
      <c r="F35" s="273">
        <v>4</v>
      </c>
      <c r="G35" s="278" t="s">
        <v>41</v>
      </c>
      <c r="H35" s="273">
        <v>4</v>
      </c>
      <c r="I35" s="15" t="s">
        <v>253</v>
      </c>
      <c r="J35" s="273">
        <v>4</v>
      </c>
      <c r="K35" s="280">
        <v>10000000</v>
      </c>
      <c r="L35" s="272"/>
      <c r="M35" s="272" t="s">
        <v>387</v>
      </c>
    </row>
    <row r="36" spans="2:13" ht="36" x14ac:dyDescent="0.25">
      <c r="B36" s="272"/>
      <c r="C36" s="272"/>
      <c r="D36" s="273"/>
      <c r="E36" s="272"/>
      <c r="F36" s="273">
        <v>5</v>
      </c>
      <c r="G36" s="278" t="s">
        <v>102</v>
      </c>
      <c r="H36" s="273">
        <v>5</v>
      </c>
      <c r="I36" s="15" t="s">
        <v>254</v>
      </c>
      <c r="J36" s="273">
        <v>5</v>
      </c>
      <c r="K36" s="280">
        <v>6000000</v>
      </c>
      <c r="L36" s="272"/>
      <c r="M36" s="272" t="s">
        <v>387</v>
      </c>
    </row>
    <row r="37" spans="2:13" ht="24" x14ac:dyDescent="0.25">
      <c r="B37" s="272"/>
      <c r="C37" s="272"/>
      <c r="D37" s="273"/>
      <c r="E37" s="272"/>
      <c r="F37" s="273">
        <v>6</v>
      </c>
      <c r="G37" s="278" t="s">
        <v>42</v>
      </c>
      <c r="H37" s="273">
        <v>6</v>
      </c>
      <c r="I37" s="15" t="s">
        <v>255</v>
      </c>
      <c r="J37" s="273">
        <v>6</v>
      </c>
      <c r="K37" s="280">
        <v>30000000</v>
      </c>
      <c r="L37" s="272"/>
      <c r="M37" s="272" t="s">
        <v>387</v>
      </c>
    </row>
    <row r="38" spans="2:13" ht="24" x14ac:dyDescent="0.25">
      <c r="B38" s="272"/>
      <c r="C38" s="272"/>
      <c r="D38" s="273"/>
      <c r="E38" s="272"/>
      <c r="F38" s="273">
        <v>7</v>
      </c>
      <c r="G38" s="278" t="s">
        <v>108</v>
      </c>
      <c r="H38" s="273">
        <v>7</v>
      </c>
      <c r="I38" s="15" t="s">
        <v>256</v>
      </c>
      <c r="J38" s="273">
        <v>7</v>
      </c>
      <c r="K38" s="280">
        <v>6000000</v>
      </c>
      <c r="L38" s="272"/>
      <c r="M38" s="272" t="s">
        <v>387</v>
      </c>
    </row>
    <row r="39" spans="2:13" ht="24" x14ac:dyDescent="0.25">
      <c r="B39" s="272"/>
      <c r="C39" s="272"/>
      <c r="D39" s="273"/>
      <c r="E39" s="272"/>
      <c r="F39" s="273">
        <v>8</v>
      </c>
      <c r="G39" s="278" t="s">
        <v>217</v>
      </c>
      <c r="H39" s="273">
        <v>8</v>
      </c>
      <c r="I39" s="15" t="s">
        <v>257</v>
      </c>
      <c r="J39" s="273">
        <v>8</v>
      </c>
      <c r="K39" s="280">
        <v>35000000</v>
      </c>
      <c r="L39" s="272"/>
      <c r="M39" s="272" t="s">
        <v>387</v>
      </c>
    </row>
    <row r="40" spans="2:13" x14ac:dyDescent="0.25">
      <c r="B40" s="272"/>
      <c r="C40" s="272"/>
      <c r="D40" s="273"/>
      <c r="E40" s="272"/>
      <c r="F40" s="273"/>
      <c r="G40" s="278"/>
      <c r="H40" s="273"/>
      <c r="I40" s="278"/>
      <c r="J40" s="273"/>
      <c r="K40" s="280"/>
      <c r="L40" s="272"/>
      <c r="M40" s="272" t="s">
        <v>387</v>
      </c>
    </row>
    <row r="41" spans="2:13" ht="60" x14ac:dyDescent="0.25">
      <c r="B41" s="272"/>
      <c r="C41" s="272"/>
      <c r="D41" s="273">
        <v>4</v>
      </c>
      <c r="E41" s="284" t="s">
        <v>26</v>
      </c>
      <c r="F41" s="273"/>
      <c r="G41" s="278"/>
      <c r="H41" s="273"/>
      <c r="I41" s="29" t="s">
        <v>370</v>
      </c>
      <c r="J41" s="273"/>
      <c r="K41" s="287">
        <f>K42+K43+K44</f>
        <v>76000000</v>
      </c>
      <c r="L41" s="272"/>
      <c r="M41" s="272"/>
    </row>
    <row r="42" spans="2:13" ht="43.5" customHeight="1" x14ac:dyDescent="0.25">
      <c r="B42" s="272"/>
      <c r="C42" s="272"/>
      <c r="D42" s="273"/>
      <c r="E42" s="272"/>
      <c r="F42" s="273">
        <v>1</v>
      </c>
      <c r="G42" s="278" t="s">
        <v>390</v>
      </c>
      <c r="H42" s="273">
        <v>1</v>
      </c>
      <c r="I42" s="26" t="s">
        <v>258</v>
      </c>
      <c r="J42" s="273">
        <v>1</v>
      </c>
      <c r="K42" s="288">
        <v>47000000</v>
      </c>
      <c r="L42" s="272"/>
      <c r="M42" s="272" t="s">
        <v>387</v>
      </c>
    </row>
    <row r="43" spans="2:13" ht="43.5" customHeight="1" x14ac:dyDescent="0.25">
      <c r="B43" s="272"/>
      <c r="C43" s="272"/>
      <c r="D43" s="273"/>
      <c r="E43" s="272"/>
      <c r="F43" s="273">
        <v>2</v>
      </c>
      <c r="G43" s="278" t="s">
        <v>340</v>
      </c>
      <c r="H43" s="273">
        <v>2</v>
      </c>
      <c r="I43" s="26" t="s">
        <v>259</v>
      </c>
      <c r="J43" s="273">
        <v>2</v>
      </c>
      <c r="K43" s="288">
        <v>4000000</v>
      </c>
      <c r="L43" s="272"/>
      <c r="M43" s="272" t="s">
        <v>387</v>
      </c>
    </row>
    <row r="44" spans="2:13" ht="48" x14ac:dyDescent="0.25">
      <c r="B44" s="272"/>
      <c r="C44" s="272"/>
      <c r="D44" s="273"/>
      <c r="E44" s="272"/>
      <c r="F44" s="273">
        <v>3</v>
      </c>
      <c r="G44" s="278" t="s">
        <v>341</v>
      </c>
      <c r="H44" s="273">
        <v>3</v>
      </c>
      <c r="I44" s="26" t="s">
        <v>260</v>
      </c>
      <c r="J44" s="273">
        <v>3</v>
      </c>
      <c r="K44" s="288">
        <v>25000000</v>
      </c>
      <c r="L44" s="272"/>
      <c r="M44" s="272" t="s">
        <v>387</v>
      </c>
    </row>
    <row r="45" spans="2:13" ht="60" x14ac:dyDescent="0.25">
      <c r="B45" s="272"/>
      <c r="C45" s="272"/>
      <c r="D45" s="273">
        <v>5</v>
      </c>
      <c r="E45" s="284" t="s">
        <v>31</v>
      </c>
      <c r="F45" s="273"/>
      <c r="G45" s="278"/>
      <c r="H45" s="273"/>
      <c r="I45" s="29" t="s">
        <v>371</v>
      </c>
      <c r="J45" s="273"/>
      <c r="K45" s="287">
        <f>K46+K47+K48+K49+K50</f>
        <v>42000000</v>
      </c>
      <c r="L45" s="272"/>
      <c r="M45" s="272"/>
    </row>
    <row r="46" spans="2:13" ht="48" x14ac:dyDescent="0.25">
      <c r="B46" s="272"/>
      <c r="C46" s="272"/>
      <c r="D46" s="273"/>
      <c r="E46" s="272"/>
      <c r="F46" s="273">
        <v>1</v>
      </c>
      <c r="G46" s="278" t="s">
        <v>56</v>
      </c>
      <c r="H46" s="273">
        <v>1</v>
      </c>
      <c r="I46" s="26" t="s">
        <v>261</v>
      </c>
      <c r="J46" s="273">
        <v>1</v>
      </c>
      <c r="K46" s="280">
        <v>6000000</v>
      </c>
      <c r="L46" s="272"/>
      <c r="M46" s="272" t="s">
        <v>387</v>
      </c>
    </row>
    <row r="47" spans="2:13" ht="36" x14ac:dyDescent="0.25">
      <c r="B47" s="272"/>
      <c r="C47" s="272"/>
      <c r="D47" s="273"/>
      <c r="E47" s="272"/>
      <c r="F47" s="273">
        <v>2</v>
      </c>
      <c r="G47" s="278" t="s">
        <v>32</v>
      </c>
      <c r="H47" s="273">
        <v>2</v>
      </c>
      <c r="I47" s="26" t="s">
        <v>262</v>
      </c>
      <c r="J47" s="273">
        <v>2</v>
      </c>
      <c r="K47" s="280">
        <v>6000000</v>
      </c>
      <c r="L47" s="272"/>
      <c r="M47" s="272" t="s">
        <v>387</v>
      </c>
    </row>
    <row r="48" spans="2:13" ht="36" x14ac:dyDescent="0.25">
      <c r="B48" s="272"/>
      <c r="C48" s="272"/>
      <c r="D48" s="273"/>
      <c r="E48" s="272"/>
      <c r="F48" s="273">
        <v>3</v>
      </c>
      <c r="G48" s="278" t="s">
        <v>33</v>
      </c>
      <c r="H48" s="273">
        <v>3</v>
      </c>
      <c r="I48" s="26" t="s">
        <v>263</v>
      </c>
      <c r="J48" s="273">
        <v>3</v>
      </c>
      <c r="K48" s="280">
        <v>6000000</v>
      </c>
      <c r="L48" s="272"/>
      <c r="M48" s="272" t="s">
        <v>387</v>
      </c>
    </row>
    <row r="49" spans="2:13" ht="24" x14ac:dyDescent="0.25">
      <c r="B49" s="272"/>
      <c r="C49" s="272"/>
      <c r="D49" s="273"/>
      <c r="E49" s="272"/>
      <c r="F49" s="273">
        <v>4</v>
      </c>
      <c r="G49" s="277" t="s">
        <v>34</v>
      </c>
      <c r="H49" s="273">
        <v>4</v>
      </c>
      <c r="I49" s="26" t="s">
        <v>264</v>
      </c>
      <c r="J49" s="273">
        <v>4</v>
      </c>
      <c r="K49" s="280">
        <v>9000000</v>
      </c>
      <c r="L49" s="267"/>
      <c r="M49" s="272" t="s">
        <v>387</v>
      </c>
    </row>
    <row r="50" spans="2:13" ht="15.75" x14ac:dyDescent="0.25">
      <c r="B50" s="272"/>
      <c r="C50" s="272"/>
      <c r="D50" s="273"/>
      <c r="E50" s="272"/>
      <c r="F50" s="273">
        <v>5</v>
      </c>
      <c r="G50" s="277" t="s">
        <v>58</v>
      </c>
      <c r="H50" s="273">
        <v>5</v>
      </c>
      <c r="I50" s="26" t="s">
        <v>265</v>
      </c>
      <c r="J50" s="273">
        <v>5</v>
      </c>
      <c r="K50" s="280">
        <v>15000000</v>
      </c>
      <c r="L50" s="267"/>
      <c r="M50" s="272" t="s">
        <v>387</v>
      </c>
    </row>
    <row r="51" spans="2:13" ht="15.75" x14ac:dyDescent="0.25">
      <c r="B51" s="272"/>
      <c r="C51" s="272"/>
      <c r="D51" s="273"/>
      <c r="E51" s="272"/>
      <c r="F51" s="273"/>
      <c r="G51" s="277"/>
      <c r="H51" s="273"/>
      <c r="I51" s="266"/>
      <c r="J51" s="273"/>
      <c r="K51" s="280"/>
      <c r="L51" s="267"/>
      <c r="M51" s="272"/>
    </row>
    <row r="52" spans="2:13" ht="15.75" customHeight="1" x14ac:dyDescent="0.25">
      <c r="B52" s="275" t="s">
        <v>383</v>
      </c>
      <c r="C52" s="272"/>
      <c r="D52" s="273"/>
      <c r="E52" s="267"/>
      <c r="F52" s="273"/>
      <c r="G52" s="277"/>
      <c r="H52" s="273"/>
      <c r="J52" s="273"/>
      <c r="K52" s="281">
        <f>K45+K41+K31+K24+K11</f>
        <v>757000000</v>
      </c>
      <c r="L52" s="279"/>
      <c r="M52" s="267"/>
    </row>
    <row r="53" spans="2:13" ht="15.75" x14ac:dyDescent="0.25">
      <c r="B53" s="49"/>
      <c r="C53" s="49"/>
      <c r="D53" s="265"/>
      <c r="E53" s="49"/>
      <c r="F53" s="265"/>
      <c r="G53" s="266"/>
      <c r="H53" s="266"/>
      <c r="J53" s="266"/>
      <c r="K53" s="276"/>
      <c r="L53" s="49"/>
      <c r="M53" s="49"/>
    </row>
    <row r="54" spans="2:13" ht="15.75" customHeight="1" x14ac:dyDescent="0.25">
      <c r="B54" s="49"/>
      <c r="C54" s="49"/>
      <c r="D54" s="265"/>
      <c r="E54" s="49"/>
      <c r="F54" s="265"/>
      <c r="G54" s="266"/>
      <c r="H54" s="266"/>
      <c r="J54" s="323" t="s">
        <v>391</v>
      </c>
      <c r="K54" s="323"/>
      <c r="L54" s="323"/>
      <c r="M54" s="323"/>
    </row>
    <row r="55" spans="2:13" ht="15.75" customHeight="1" x14ac:dyDescent="0.25">
      <c r="B55" s="49"/>
      <c r="C55" s="49"/>
      <c r="D55" s="265"/>
      <c r="E55" s="49"/>
      <c r="F55" s="265"/>
      <c r="G55" s="266"/>
      <c r="H55" s="266"/>
      <c r="J55" s="323" t="s">
        <v>40</v>
      </c>
      <c r="K55" s="323"/>
      <c r="L55" s="323"/>
      <c r="M55" s="323"/>
    </row>
    <row r="56" spans="2:13" ht="15.75" customHeight="1" x14ac:dyDescent="0.25">
      <c r="B56" s="49"/>
      <c r="C56" s="49"/>
      <c r="D56" s="265"/>
      <c r="E56" s="49"/>
      <c r="F56" s="265"/>
      <c r="H56" s="266"/>
      <c r="J56" s="289"/>
      <c r="K56" s="290"/>
      <c r="L56" s="291"/>
      <c r="M56" s="292"/>
    </row>
    <row r="57" spans="2:13" ht="15.75" x14ac:dyDescent="0.25">
      <c r="B57" s="49"/>
      <c r="C57" s="49"/>
      <c r="D57" s="265"/>
      <c r="E57" s="49"/>
      <c r="F57" s="265"/>
      <c r="H57" s="266"/>
      <c r="J57" s="289"/>
      <c r="K57" s="290"/>
      <c r="L57" s="293"/>
      <c r="M57" s="293"/>
    </row>
    <row r="58" spans="2:13" ht="15.75" x14ac:dyDescent="0.25">
      <c r="B58" s="49"/>
      <c r="C58" s="49"/>
      <c r="D58" s="265"/>
      <c r="E58" s="49"/>
      <c r="F58" s="265"/>
      <c r="H58" s="266"/>
      <c r="J58" s="289"/>
      <c r="K58" s="291"/>
      <c r="L58" s="293"/>
      <c r="M58" s="293"/>
    </row>
    <row r="59" spans="2:13" ht="15.75" x14ac:dyDescent="0.25">
      <c r="B59" s="49"/>
      <c r="C59" s="49"/>
      <c r="D59" s="265"/>
      <c r="F59" s="265"/>
      <c r="H59" s="266"/>
      <c r="J59" s="289"/>
      <c r="K59" s="293"/>
      <c r="L59" s="293"/>
      <c r="M59" s="293"/>
    </row>
    <row r="60" spans="2:13" ht="15.75" customHeight="1" x14ac:dyDescent="0.25">
      <c r="F60" s="265"/>
      <c r="H60" s="266"/>
      <c r="J60" s="323" t="s">
        <v>393</v>
      </c>
      <c r="K60" s="323"/>
      <c r="L60" s="323"/>
      <c r="M60" s="323"/>
    </row>
    <row r="61" spans="2:13" x14ac:dyDescent="0.25">
      <c r="J61" s="323" t="s">
        <v>61</v>
      </c>
      <c r="K61" s="323"/>
      <c r="L61" s="323"/>
      <c r="M61" s="323"/>
    </row>
    <row r="62" spans="2:13" x14ac:dyDescent="0.25">
      <c r="J62" s="323" t="s">
        <v>394</v>
      </c>
      <c r="K62" s="323"/>
      <c r="L62" s="323"/>
      <c r="M62" s="323"/>
    </row>
  </sheetData>
  <mergeCells count="8">
    <mergeCell ref="J62:M62"/>
    <mergeCell ref="B2:M2"/>
    <mergeCell ref="B3:M3"/>
    <mergeCell ref="J54:M54"/>
    <mergeCell ref="J55:M55"/>
    <mergeCell ref="J61:M61"/>
    <mergeCell ref="C11:C13"/>
    <mergeCell ref="J60:M60"/>
  </mergeCells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102"/>
  <sheetViews>
    <sheetView view="pageBreakPreview" zoomScale="60" workbookViewId="0">
      <selection activeCell="F21" sqref="F21"/>
    </sheetView>
  </sheetViews>
  <sheetFormatPr defaultRowHeight="15" x14ac:dyDescent="0.25"/>
  <cols>
    <col min="1" max="1" width="3" customWidth="1"/>
    <col min="2" max="2" width="3.140625" customWidth="1"/>
    <col min="3" max="3" width="28.7109375" customWidth="1"/>
    <col min="4" max="4" width="15" customWidth="1"/>
    <col min="5" max="5" width="14.5703125" customWidth="1"/>
    <col min="6" max="6" width="9.28515625" bestFit="1" customWidth="1"/>
    <col min="7" max="7" width="12.28515625" customWidth="1"/>
    <col min="8" max="8" width="6.140625" customWidth="1"/>
    <col min="9" max="9" width="13" customWidth="1"/>
    <col min="10" max="10" width="4.42578125" customWidth="1"/>
    <col min="11" max="11" width="12" bestFit="1" customWidth="1"/>
    <col min="12" max="12" width="4.85546875" customWidth="1"/>
    <col min="13" max="13" width="11.85546875" customWidth="1"/>
    <col min="14" max="14" width="6.85546875" customWidth="1"/>
    <col min="15" max="15" width="11.42578125" customWidth="1"/>
    <col min="16" max="16" width="8.85546875" customWidth="1"/>
    <col min="17" max="17" width="10.28515625" customWidth="1"/>
    <col min="18" max="18" width="8.5703125" customWidth="1"/>
    <col min="19" max="19" width="12.42578125" customWidth="1"/>
    <col min="20" max="20" width="9.42578125" bestFit="1" customWidth="1"/>
    <col min="21" max="21" width="14.28515625" customWidth="1"/>
    <col min="22" max="22" width="9.42578125" bestFit="1" customWidth="1"/>
    <col min="23" max="23" width="15.7109375" customWidth="1"/>
    <col min="24" max="24" width="9.28515625" bestFit="1" customWidth="1"/>
  </cols>
  <sheetData>
    <row r="1" spans="2:25" ht="15.75" x14ac:dyDescent="0.25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2:25" ht="12.75" customHeight="1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295" t="s">
        <v>332</v>
      </c>
      <c r="W2" s="296"/>
      <c r="X2" s="296"/>
      <c r="Y2" s="295"/>
    </row>
    <row r="3" spans="2:25" ht="15.75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295" t="s">
        <v>268</v>
      </c>
      <c r="W3" s="296"/>
      <c r="X3" s="296"/>
      <c r="Y3" s="295"/>
    </row>
    <row r="4" spans="2:25" ht="15.75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295" t="s">
        <v>269</v>
      </c>
      <c r="W4" s="296"/>
      <c r="X4" s="296"/>
      <c r="Y4" s="295"/>
    </row>
    <row r="5" spans="2:25" ht="15.75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295" t="s">
        <v>270</v>
      </c>
      <c r="W5" s="296"/>
      <c r="X5" s="296"/>
      <c r="Y5" s="295"/>
    </row>
    <row r="6" spans="2:25" ht="15.75" x14ac:dyDescent="0.2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295" t="s">
        <v>271</v>
      </c>
      <c r="W6" s="296"/>
      <c r="X6" s="296"/>
      <c r="Y6" s="295"/>
    </row>
    <row r="7" spans="2:25" ht="15.75" x14ac:dyDescent="0.2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295" t="s">
        <v>272</v>
      </c>
      <c r="W7" s="296"/>
      <c r="X7" s="296"/>
      <c r="Y7" s="295"/>
    </row>
    <row r="8" spans="2:25" ht="15.75" x14ac:dyDescent="0.25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296"/>
      <c r="W8" s="296"/>
      <c r="X8" s="296"/>
      <c r="Y8" s="295"/>
    </row>
    <row r="9" spans="2:25" x14ac:dyDescent="0.25">
      <c r="B9" s="328" t="s">
        <v>319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</row>
    <row r="10" spans="2:25" x14ac:dyDescent="0.25">
      <c r="B10" s="328" t="s">
        <v>320</v>
      </c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</row>
    <row r="11" spans="2:25" x14ac:dyDescent="0.25">
      <c r="B11" s="328" t="s">
        <v>321</v>
      </c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</row>
    <row r="12" spans="2:25" x14ac:dyDescent="0.25">
      <c r="B12" s="128" t="s">
        <v>331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</row>
    <row r="13" spans="2:25" x14ac:dyDescent="0.25">
      <c r="B13" s="128"/>
      <c r="C13" s="128"/>
      <c r="D13" s="128"/>
      <c r="E13" s="128"/>
      <c r="F13" s="128"/>
      <c r="G13" s="128"/>
      <c r="H13" s="128"/>
      <c r="I13" s="128"/>
      <c r="J13" s="125"/>
      <c r="K13" s="125"/>
      <c r="L13" s="125"/>
      <c r="M13" s="125"/>
      <c r="N13" s="125"/>
      <c r="O13" s="125"/>
      <c r="P13" s="125"/>
      <c r="Q13" s="125"/>
      <c r="R13" s="128"/>
      <c r="S13" s="128"/>
      <c r="T13" s="128"/>
      <c r="U13" s="128"/>
      <c r="V13" s="128"/>
      <c r="W13" s="128"/>
      <c r="X13" s="128"/>
    </row>
    <row r="14" spans="2:25" ht="57.75" customHeight="1" x14ac:dyDescent="0.25">
      <c r="B14" s="137" t="s">
        <v>110</v>
      </c>
      <c r="C14" s="138" t="s">
        <v>63</v>
      </c>
      <c r="D14" s="139" t="s">
        <v>188</v>
      </c>
      <c r="E14" s="139" t="s">
        <v>189</v>
      </c>
      <c r="F14" s="342" t="s">
        <v>323</v>
      </c>
      <c r="G14" s="342"/>
      <c r="H14" s="342" t="s">
        <v>324</v>
      </c>
      <c r="I14" s="342"/>
      <c r="J14" s="343" t="s">
        <v>322</v>
      </c>
      <c r="K14" s="343"/>
      <c r="L14" s="343"/>
      <c r="M14" s="343"/>
      <c r="N14" s="343"/>
      <c r="O14" s="343"/>
      <c r="P14" s="343"/>
      <c r="Q14" s="343"/>
      <c r="R14" s="342" t="s">
        <v>325</v>
      </c>
      <c r="S14" s="342"/>
      <c r="T14" s="344" t="s">
        <v>326</v>
      </c>
      <c r="U14" s="344"/>
      <c r="V14" s="342" t="s">
        <v>330</v>
      </c>
      <c r="W14" s="342"/>
      <c r="X14" s="140" t="s">
        <v>187</v>
      </c>
    </row>
    <row r="15" spans="2:25" x14ac:dyDescent="0.25">
      <c r="B15" s="330">
        <v>1</v>
      </c>
      <c r="C15" s="330">
        <v>2</v>
      </c>
      <c r="D15" s="330">
        <v>3</v>
      </c>
      <c r="E15" s="339">
        <v>4</v>
      </c>
      <c r="F15" s="331">
        <v>5</v>
      </c>
      <c r="G15" s="332"/>
      <c r="H15" s="333">
        <v>6</v>
      </c>
      <c r="I15" s="334"/>
      <c r="J15" s="331">
        <v>8</v>
      </c>
      <c r="K15" s="332"/>
      <c r="L15" s="331">
        <v>9</v>
      </c>
      <c r="M15" s="332"/>
      <c r="N15" s="331">
        <v>10</v>
      </c>
      <c r="O15" s="332"/>
      <c r="P15" s="331">
        <v>11</v>
      </c>
      <c r="Q15" s="341"/>
      <c r="R15" s="333" t="s">
        <v>48</v>
      </c>
      <c r="S15" s="334"/>
      <c r="T15" s="335" t="s">
        <v>49</v>
      </c>
      <c r="U15" s="336"/>
      <c r="V15" s="337" t="s">
        <v>50</v>
      </c>
      <c r="W15" s="338"/>
      <c r="X15" s="131"/>
    </row>
    <row r="16" spans="2:25" x14ac:dyDescent="0.25">
      <c r="B16" s="330"/>
      <c r="C16" s="330"/>
      <c r="D16" s="330"/>
      <c r="E16" s="340"/>
      <c r="F16" s="129" t="s">
        <v>51</v>
      </c>
      <c r="G16" s="129" t="s">
        <v>52</v>
      </c>
      <c r="H16" s="129" t="s">
        <v>51</v>
      </c>
      <c r="I16" s="129" t="s">
        <v>52</v>
      </c>
      <c r="J16" s="129" t="s">
        <v>51</v>
      </c>
      <c r="K16" s="129" t="s">
        <v>52</v>
      </c>
      <c r="L16" s="129" t="s">
        <v>51</v>
      </c>
      <c r="M16" s="129" t="s">
        <v>52</v>
      </c>
      <c r="N16" s="129" t="s">
        <v>51</v>
      </c>
      <c r="O16" s="129" t="s">
        <v>52</v>
      </c>
      <c r="P16" s="129" t="s">
        <v>51</v>
      </c>
      <c r="Q16" s="135" t="s">
        <v>52</v>
      </c>
      <c r="R16" s="168" t="s">
        <v>51</v>
      </c>
      <c r="S16" s="168" t="s">
        <v>52</v>
      </c>
      <c r="T16" s="142" t="s">
        <v>51</v>
      </c>
      <c r="U16" s="130" t="s">
        <v>52</v>
      </c>
      <c r="V16" s="129" t="s">
        <v>51</v>
      </c>
      <c r="W16" s="129" t="s">
        <v>52</v>
      </c>
      <c r="X16" s="136"/>
    </row>
    <row r="17" spans="2:24" x14ac:dyDescent="0.25">
      <c r="B17" s="116"/>
      <c r="C17" s="116"/>
      <c r="D17" s="116"/>
      <c r="E17" s="116"/>
      <c r="F17" s="116"/>
      <c r="G17" s="129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spans="2:24" x14ac:dyDescent="0.25">
      <c r="B18" s="108"/>
      <c r="C18" s="155" t="s">
        <v>7</v>
      </c>
      <c r="D18" s="108"/>
      <c r="E18" s="149">
        <f>E19+E20+E21+E22+E23+E24+E25+E26+E27+E28+E29+E30+E31</f>
        <v>665600000</v>
      </c>
      <c r="F18" s="149">
        <f t="shared" ref="F18:I18" si="0">F19+F20+F21+F22+F23+F24+F25+F26+F27+F28+F29+F30+F31</f>
        <v>258</v>
      </c>
      <c r="G18" s="149">
        <f t="shared" si="0"/>
        <v>241201000</v>
      </c>
      <c r="H18" s="149">
        <f t="shared" si="0"/>
        <v>123</v>
      </c>
      <c r="I18" s="149">
        <f t="shared" si="0"/>
        <v>120426000</v>
      </c>
      <c r="J18" s="149">
        <f t="shared" ref="J18" si="1">J19+J20+J21+J22+J23+J24+J25+J26+J27+J28+J29+J30+J31</f>
        <v>40</v>
      </c>
      <c r="K18" s="149">
        <f t="shared" ref="K18" si="2">K19+K20+K21+K22+K23+K24+K25+K26+K27+K28+K29+K30+K31</f>
        <v>36502211</v>
      </c>
      <c r="L18" s="149">
        <f t="shared" ref="L18" si="3">L19+L20+L21+L22+L23+L24+L25+L26+L27+L28+L29+L30+L31</f>
        <v>33</v>
      </c>
      <c r="M18" s="149">
        <f t="shared" ref="M18" si="4">M19+M20+M21+M22+M23+M24+M25+M26+M27+M28+M29+M30+M31</f>
        <v>35133107</v>
      </c>
      <c r="N18" s="149">
        <f t="shared" ref="N18" si="5">N19+N20+N21+N22+N23+N24+N25+N26+N27+N28+N29+N30+N31</f>
        <v>28</v>
      </c>
      <c r="O18" s="149">
        <f t="shared" ref="O18" si="6">O19+O20+O21+O22+O23+O24+O25+O26+O27+O28+O29+O30+O31</f>
        <v>31221000</v>
      </c>
      <c r="P18" s="149">
        <f t="shared" ref="P18" si="7">P19+P20+P21+P22+P23+P24+P25+P26+P27+P28+P29+P30+P31</f>
        <v>24</v>
      </c>
      <c r="Q18" s="149">
        <f t="shared" ref="Q18" si="8">Q19+Q20+Q21+Q22+Q23+Q24+Q25+Q26+Q27+Q28+Q29+Q30+Q31</f>
        <v>28968682</v>
      </c>
      <c r="R18" s="149">
        <f t="shared" ref="R18" si="9">R19+R20+R21+R22+R23+R24+R25+R26+R27+R28+R29+R30+R31</f>
        <v>125</v>
      </c>
      <c r="S18" s="149">
        <f t="shared" ref="S18" si="10">S19+S20+S21+S22+S23+S24+S25+S26+S27+S28+S29+S30+S31</f>
        <v>131825000</v>
      </c>
      <c r="T18" s="149">
        <f t="shared" ref="T18" si="11">T19+T20+T21+T22+T23+T24+T25+T26+T27+T28+T29+T30+T31</f>
        <v>1025.5238095238096</v>
      </c>
      <c r="U18" s="149">
        <f>G18+I18+E18</f>
        <v>1027227000</v>
      </c>
      <c r="V18" s="149">
        <f t="shared" ref="V18" si="12">V19+V20+V21+V22+V23+V24+V25+V26+V27+V28+V29+V30+V31</f>
        <v>248</v>
      </c>
      <c r="W18" s="149">
        <f>G18+E18</f>
        <v>906801000</v>
      </c>
      <c r="X18" s="108"/>
    </row>
    <row r="19" spans="2:24" x14ac:dyDescent="0.25">
      <c r="B19" s="108"/>
      <c r="C19" s="155" t="str">
        <f>'form 3'!F15</f>
        <v xml:space="preserve">Penyediaan Jasa surat menyurat </v>
      </c>
      <c r="D19" s="108" t="s">
        <v>116</v>
      </c>
      <c r="E19" s="150">
        <v>13750000</v>
      </c>
      <c r="F19" s="108">
        <v>24</v>
      </c>
      <c r="G19" s="134">
        <v>5250000</v>
      </c>
      <c r="H19" s="108">
        <v>12</v>
      </c>
      <c r="I19" s="134">
        <v>2775000</v>
      </c>
      <c r="J19" s="108">
        <v>3</v>
      </c>
      <c r="K19" s="134">
        <v>675000</v>
      </c>
      <c r="L19" s="108">
        <v>3</v>
      </c>
      <c r="M19" s="134">
        <v>725000</v>
      </c>
      <c r="N19" s="108">
        <v>3</v>
      </c>
      <c r="O19" s="141">
        <v>675000</v>
      </c>
      <c r="P19" s="134">
        <v>3</v>
      </c>
      <c r="Q19" s="141">
        <v>675000</v>
      </c>
      <c r="R19" s="134">
        <f>J19+L19+N19+P19</f>
        <v>12</v>
      </c>
      <c r="S19" s="134">
        <f>K19+M19+O19+Q19</f>
        <v>2750000</v>
      </c>
      <c r="T19" s="134">
        <f>S19/G19</f>
        <v>0.52380952380952384</v>
      </c>
      <c r="U19" s="149">
        <f t="shared" ref="U19:U82" si="13">G19+I19+E19</f>
        <v>21775000</v>
      </c>
      <c r="V19" s="134">
        <f t="shared" ref="V19:V26" si="14">R19+H19</f>
        <v>24</v>
      </c>
      <c r="W19" s="149">
        <f t="shared" ref="W19:W82" si="15">G19+E19</f>
        <v>19000000</v>
      </c>
      <c r="X19" s="108"/>
    </row>
    <row r="20" spans="2:24" ht="22.5" customHeight="1" x14ac:dyDescent="0.25">
      <c r="B20" s="108"/>
      <c r="C20" s="151" t="str">
        <f>'form 3'!F17</f>
        <v>Penyediaan Jasa telekomunikasi Air dan Listrik</v>
      </c>
      <c r="D20" s="108" t="s">
        <v>118</v>
      </c>
      <c r="E20" s="150">
        <v>107000000</v>
      </c>
      <c r="F20" s="108">
        <v>24</v>
      </c>
      <c r="G20" s="134">
        <v>42600000</v>
      </c>
      <c r="H20" s="108">
        <v>12</v>
      </c>
      <c r="I20" s="134">
        <v>16200000</v>
      </c>
      <c r="J20" s="108">
        <v>3</v>
      </c>
      <c r="K20" s="134">
        <v>5905000</v>
      </c>
      <c r="L20" s="108">
        <v>3</v>
      </c>
      <c r="M20" s="133">
        <v>5325000</v>
      </c>
      <c r="N20" s="163">
        <v>3</v>
      </c>
      <c r="O20" s="133">
        <v>5325000</v>
      </c>
      <c r="P20" s="134">
        <v>3</v>
      </c>
      <c r="Q20" s="134">
        <v>4745000</v>
      </c>
      <c r="R20" s="134">
        <f>J20+L20+N20+P20</f>
        <v>12</v>
      </c>
      <c r="S20" s="134">
        <f>K20+M20+O20+Q20</f>
        <v>21300000</v>
      </c>
      <c r="T20" s="134">
        <f t="shared" ref="T20:T26" si="16">(R20/H20)*100</f>
        <v>100</v>
      </c>
      <c r="U20" s="149">
        <f t="shared" si="13"/>
        <v>165800000</v>
      </c>
      <c r="V20" s="134">
        <f t="shared" si="14"/>
        <v>24</v>
      </c>
      <c r="W20" s="149">
        <f t="shared" si="15"/>
        <v>149600000</v>
      </c>
      <c r="X20" s="108"/>
    </row>
    <row r="21" spans="2:24" x14ac:dyDescent="0.25">
      <c r="B21" s="108"/>
      <c r="C21" s="155" t="str">
        <f>'form 3'!F19</f>
        <v>Penyediaan Jasa Administrasi Umum dan Keuangan</v>
      </c>
      <c r="D21" s="108" t="s">
        <v>117</v>
      </c>
      <c r="E21" s="150">
        <v>20000000</v>
      </c>
      <c r="F21" s="108">
        <v>24</v>
      </c>
      <c r="G21" s="134">
        <v>8500000</v>
      </c>
      <c r="H21" s="108">
        <v>12</v>
      </c>
      <c r="I21" s="134">
        <v>0</v>
      </c>
      <c r="J21" s="108">
        <v>6</v>
      </c>
      <c r="K21" s="134">
        <v>2374893</v>
      </c>
      <c r="L21" s="108">
        <v>3</v>
      </c>
      <c r="M21" s="134">
        <v>923107</v>
      </c>
      <c r="N21" s="108">
        <v>3</v>
      </c>
      <c r="O21" s="134">
        <v>500000</v>
      </c>
      <c r="P21" s="134">
        <v>3</v>
      </c>
      <c r="Q21" s="134">
        <v>702000</v>
      </c>
      <c r="R21" s="134">
        <f t="shared" ref="R21:R89" si="17">J21+L21+N21+P21</f>
        <v>15</v>
      </c>
      <c r="S21" s="134">
        <f t="shared" ref="S21:S89" si="18">K21+M21+O21+Q21</f>
        <v>4500000</v>
      </c>
      <c r="T21" s="134">
        <f t="shared" si="16"/>
        <v>125</v>
      </c>
      <c r="U21" s="149">
        <f t="shared" si="13"/>
        <v>28500000</v>
      </c>
      <c r="V21" s="134">
        <f t="shared" si="14"/>
        <v>27</v>
      </c>
      <c r="W21" s="149">
        <f t="shared" si="15"/>
        <v>28500000</v>
      </c>
      <c r="X21" s="108"/>
    </row>
    <row r="22" spans="2:24" x14ac:dyDescent="0.25">
      <c r="B22" s="108"/>
      <c r="C22" s="155" t="str">
        <f>'form 3'!F21</f>
        <v>Penyediaan Jasa Kebersihan Kantor</v>
      </c>
      <c r="D22" s="108" t="s">
        <v>119</v>
      </c>
      <c r="E22" s="150">
        <v>60000000</v>
      </c>
      <c r="F22" s="108">
        <v>24</v>
      </c>
      <c r="G22" s="134">
        <v>29800000</v>
      </c>
      <c r="H22" s="108">
        <v>12</v>
      </c>
      <c r="I22" s="134">
        <v>16196000</v>
      </c>
      <c r="J22" s="108">
        <v>3</v>
      </c>
      <c r="K22" s="134">
        <v>4023000</v>
      </c>
      <c r="L22" s="108">
        <v>3</v>
      </c>
      <c r="M22" s="134">
        <v>4023000</v>
      </c>
      <c r="N22" s="108">
        <v>3</v>
      </c>
      <c r="O22" s="134">
        <v>4023000</v>
      </c>
      <c r="P22" s="134">
        <v>3</v>
      </c>
      <c r="Q22" s="134">
        <v>4031000</v>
      </c>
      <c r="R22" s="134">
        <f t="shared" si="17"/>
        <v>12</v>
      </c>
      <c r="S22" s="134">
        <f t="shared" si="18"/>
        <v>16100000</v>
      </c>
      <c r="T22" s="134">
        <f t="shared" si="16"/>
        <v>100</v>
      </c>
      <c r="U22" s="149">
        <f t="shared" si="13"/>
        <v>105996000</v>
      </c>
      <c r="V22" s="134">
        <f t="shared" si="14"/>
        <v>24</v>
      </c>
      <c r="W22" s="149">
        <f t="shared" si="15"/>
        <v>89800000</v>
      </c>
      <c r="X22" s="108"/>
    </row>
    <row r="23" spans="2:24" x14ac:dyDescent="0.25">
      <c r="B23" s="108"/>
      <c r="C23" s="155" t="str">
        <f>'form 3'!F23</f>
        <v>Penyediaan Alat Tulis Kantor</v>
      </c>
      <c r="D23" s="108" t="s">
        <v>120</v>
      </c>
      <c r="E23" s="150">
        <v>82500000</v>
      </c>
      <c r="F23" s="108">
        <v>24</v>
      </c>
      <c r="G23" s="134">
        <v>19026000</v>
      </c>
      <c r="H23" s="108">
        <v>12</v>
      </c>
      <c r="I23" s="134">
        <v>10116500</v>
      </c>
      <c r="J23" s="108">
        <v>3</v>
      </c>
      <c r="K23" s="134">
        <v>2749000</v>
      </c>
      <c r="L23" s="108">
        <v>3</v>
      </c>
      <c r="M23" s="134">
        <v>2373000</v>
      </c>
      <c r="N23" s="108">
        <v>3</v>
      </c>
      <c r="O23" s="141">
        <v>1809000</v>
      </c>
      <c r="P23" s="134">
        <v>3</v>
      </c>
      <c r="Q23" s="134">
        <v>2569000</v>
      </c>
      <c r="R23" s="134">
        <f t="shared" si="17"/>
        <v>12</v>
      </c>
      <c r="S23" s="134">
        <f t="shared" si="18"/>
        <v>9500000</v>
      </c>
      <c r="T23" s="134">
        <f t="shared" si="16"/>
        <v>100</v>
      </c>
      <c r="U23" s="149">
        <f t="shared" si="13"/>
        <v>111642500</v>
      </c>
      <c r="V23" s="134">
        <f t="shared" si="14"/>
        <v>24</v>
      </c>
      <c r="W23" s="149">
        <f t="shared" si="15"/>
        <v>101526000</v>
      </c>
      <c r="X23" s="108"/>
    </row>
    <row r="24" spans="2:24" x14ac:dyDescent="0.25">
      <c r="B24" s="108"/>
      <c r="C24" s="155" t="str">
        <f>'form 3'!F25</f>
        <v>Penyediaan Barang Cetak dan Penggandaan</v>
      </c>
      <c r="D24" s="130" t="s">
        <v>121</v>
      </c>
      <c r="E24" s="134">
        <v>13750000</v>
      </c>
      <c r="F24" s="108">
        <v>24</v>
      </c>
      <c r="G24" s="134">
        <v>6550000</v>
      </c>
      <c r="H24" s="108">
        <v>12</v>
      </c>
      <c r="I24" s="134">
        <v>3557000</v>
      </c>
      <c r="J24" s="108">
        <v>3</v>
      </c>
      <c r="K24" s="134">
        <v>888000</v>
      </c>
      <c r="L24" s="108">
        <v>3</v>
      </c>
      <c r="M24" s="134">
        <v>888000</v>
      </c>
      <c r="N24" s="108">
        <v>3</v>
      </c>
      <c r="O24" s="134">
        <v>888000</v>
      </c>
      <c r="P24" s="134">
        <v>3</v>
      </c>
      <c r="Q24" s="134">
        <v>886000</v>
      </c>
      <c r="R24" s="134">
        <f t="shared" si="17"/>
        <v>12</v>
      </c>
      <c r="S24" s="134">
        <f t="shared" si="18"/>
        <v>3550000</v>
      </c>
      <c r="T24" s="134">
        <f t="shared" si="16"/>
        <v>100</v>
      </c>
      <c r="U24" s="149">
        <f t="shared" si="13"/>
        <v>23857000</v>
      </c>
      <c r="V24" s="134">
        <f t="shared" si="14"/>
        <v>24</v>
      </c>
      <c r="W24" s="149">
        <f t="shared" si="15"/>
        <v>20300000</v>
      </c>
      <c r="X24" s="108"/>
    </row>
    <row r="25" spans="2:24" x14ac:dyDescent="0.25">
      <c r="B25" s="108"/>
      <c r="C25" s="155" t="str">
        <f>'form 3'!F27</f>
        <v>Penyediaan Kompomen Instalasi Listrik /Penerangan Bangunan Kantor</v>
      </c>
      <c r="D25" s="108"/>
      <c r="E25" s="134">
        <v>10000000</v>
      </c>
      <c r="F25" s="108">
        <v>24</v>
      </c>
      <c r="G25" s="134">
        <v>5500000</v>
      </c>
      <c r="H25" s="108">
        <v>12</v>
      </c>
      <c r="I25" s="134">
        <v>3325000</v>
      </c>
      <c r="J25" s="108">
        <v>6</v>
      </c>
      <c r="K25" s="134">
        <v>687000</v>
      </c>
      <c r="L25" s="108">
        <v>3</v>
      </c>
      <c r="M25" s="134">
        <v>687000</v>
      </c>
      <c r="N25" s="108"/>
      <c r="O25" s="141">
        <v>687000</v>
      </c>
      <c r="P25" s="134">
        <v>3</v>
      </c>
      <c r="Q25" s="134">
        <v>689000</v>
      </c>
      <c r="R25" s="134">
        <f t="shared" si="17"/>
        <v>12</v>
      </c>
      <c r="S25" s="134">
        <f t="shared" si="18"/>
        <v>2750000</v>
      </c>
      <c r="T25" s="134">
        <f t="shared" si="16"/>
        <v>100</v>
      </c>
      <c r="U25" s="149">
        <f t="shared" si="13"/>
        <v>18825000</v>
      </c>
      <c r="V25" s="134">
        <f t="shared" si="14"/>
        <v>24</v>
      </c>
      <c r="W25" s="149">
        <f t="shared" si="15"/>
        <v>15500000</v>
      </c>
      <c r="X25" s="108"/>
    </row>
    <row r="26" spans="2:24" x14ac:dyDescent="0.25">
      <c r="B26" s="108"/>
      <c r="C26" s="155" t="str">
        <f>'form 3'!F29</f>
        <v>Penyediaan Makanan dan Minuman</v>
      </c>
      <c r="D26" s="108" t="s">
        <v>123</v>
      </c>
      <c r="E26" s="134">
        <v>60000000</v>
      </c>
      <c r="F26" s="108">
        <v>24</v>
      </c>
      <c r="G26" s="134">
        <v>26700000</v>
      </c>
      <c r="H26" s="108">
        <v>12</v>
      </c>
      <c r="I26" s="134">
        <v>0</v>
      </c>
      <c r="J26" s="108">
        <v>3</v>
      </c>
      <c r="K26" s="134">
        <v>2512318</v>
      </c>
      <c r="L26" s="108">
        <v>3</v>
      </c>
      <c r="M26" s="134">
        <v>3501000</v>
      </c>
      <c r="N26" s="108">
        <v>3</v>
      </c>
      <c r="O26" s="141">
        <v>3501000</v>
      </c>
      <c r="P26" s="134">
        <v>3</v>
      </c>
      <c r="Q26" s="134">
        <v>4485682</v>
      </c>
      <c r="R26" s="134">
        <f t="shared" si="17"/>
        <v>12</v>
      </c>
      <c r="S26" s="134">
        <f t="shared" si="18"/>
        <v>14000000</v>
      </c>
      <c r="T26" s="134">
        <f t="shared" si="16"/>
        <v>100</v>
      </c>
      <c r="U26" s="149">
        <f t="shared" si="13"/>
        <v>86700000</v>
      </c>
      <c r="V26" s="134">
        <f t="shared" si="14"/>
        <v>24</v>
      </c>
      <c r="W26" s="149">
        <f t="shared" si="15"/>
        <v>86700000</v>
      </c>
      <c r="X26" s="108"/>
    </row>
    <row r="27" spans="2:24" x14ac:dyDescent="0.25">
      <c r="B27" s="108"/>
      <c r="C27" s="155" t="s">
        <v>329</v>
      </c>
      <c r="D27" s="108" t="s">
        <v>127</v>
      </c>
      <c r="E27" s="134">
        <v>15000000</v>
      </c>
      <c r="F27" s="108">
        <v>12</v>
      </c>
      <c r="G27" s="134"/>
      <c r="H27" s="108"/>
      <c r="I27" s="134">
        <v>11536500</v>
      </c>
      <c r="J27" s="108"/>
      <c r="K27" s="134">
        <v>0</v>
      </c>
      <c r="L27" s="108"/>
      <c r="M27" s="134">
        <v>0</v>
      </c>
      <c r="N27" s="108"/>
      <c r="O27" s="141">
        <v>0</v>
      </c>
      <c r="P27" s="134"/>
      <c r="Q27" s="134"/>
      <c r="R27" s="134"/>
      <c r="S27" s="134"/>
      <c r="T27" s="134"/>
      <c r="U27" s="149">
        <f t="shared" si="13"/>
        <v>26536500</v>
      </c>
      <c r="V27" s="134"/>
      <c r="W27" s="149">
        <f t="shared" si="15"/>
        <v>15000000</v>
      </c>
      <c r="X27" s="108"/>
    </row>
    <row r="28" spans="2:24" x14ac:dyDescent="0.25">
      <c r="B28" s="108"/>
      <c r="C28" s="155" t="str">
        <f>'form 3'!F31</f>
        <v>Rapat -rapat Koordinasi dan Konsultasi keluar  daerah</v>
      </c>
      <c r="D28" s="108" t="s">
        <v>124</v>
      </c>
      <c r="E28" s="134">
        <v>50000000</v>
      </c>
      <c r="F28" s="108">
        <v>24</v>
      </c>
      <c r="G28" s="134">
        <v>20000000</v>
      </c>
      <c r="H28" s="108">
        <v>12</v>
      </c>
      <c r="I28" s="134">
        <v>10000000</v>
      </c>
      <c r="J28" s="108">
        <v>6</v>
      </c>
      <c r="K28" s="134">
        <v>5000000</v>
      </c>
      <c r="L28" s="108">
        <v>6</v>
      </c>
      <c r="M28" s="134">
        <v>5000000</v>
      </c>
      <c r="N28" s="108">
        <v>0</v>
      </c>
      <c r="O28" s="141">
        <v>0</v>
      </c>
      <c r="P28" s="108"/>
      <c r="Q28" s="134"/>
      <c r="R28" s="134">
        <f t="shared" si="17"/>
        <v>12</v>
      </c>
      <c r="S28" s="134">
        <f t="shared" si="18"/>
        <v>10000000</v>
      </c>
      <c r="T28" s="134">
        <f>(R28/H28)*100</f>
        <v>100</v>
      </c>
      <c r="U28" s="149">
        <f t="shared" si="13"/>
        <v>80000000</v>
      </c>
      <c r="V28" s="134">
        <f>R28+H28</f>
        <v>24</v>
      </c>
      <c r="W28" s="149">
        <f t="shared" si="15"/>
        <v>70000000</v>
      </c>
      <c r="X28" s="108"/>
    </row>
    <row r="29" spans="2:24" x14ac:dyDescent="0.25">
      <c r="B29" s="108"/>
      <c r="C29" s="155" t="str">
        <f>'form 3'!F33</f>
        <v>Rapat -rapat Koordinasi dan Konsultasi dalam daerah</v>
      </c>
      <c r="D29" s="108" t="s">
        <v>124</v>
      </c>
      <c r="E29" s="134">
        <v>50000000</v>
      </c>
      <c r="F29" s="108">
        <v>24</v>
      </c>
      <c r="G29" s="134">
        <v>12625000</v>
      </c>
      <c r="H29" s="108">
        <v>12</v>
      </c>
      <c r="I29" s="134">
        <v>6000000</v>
      </c>
      <c r="J29" s="108">
        <v>3</v>
      </c>
      <c r="K29" s="134">
        <v>1500000</v>
      </c>
      <c r="L29" s="108">
        <v>3</v>
      </c>
      <c r="M29" s="134">
        <v>1500000</v>
      </c>
      <c r="N29" s="108">
        <v>6</v>
      </c>
      <c r="O29" s="141">
        <v>3625000</v>
      </c>
      <c r="P29" s="108">
        <v>0</v>
      </c>
      <c r="Q29" s="134">
        <v>0</v>
      </c>
      <c r="R29" s="134">
        <f t="shared" si="17"/>
        <v>12</v>
      </c>
      <c r="S29" s="134">
        <f t="shared" si="18"/>
        <v>6625000</v>
      </c>
      <c r="T29" s="134">
        <f>(R29/H29)*100</f>
        <v>100</v>
      </c>
      <c r="U29" s="149">
        <f t="shared" si="13"/>
        <v>68625000</v>
      </c>
      <c r="V29" s="134">
        <f>R29+H29</f>
        <v>24</v>
      </c>
      <c r="W29" s="149">
        <f t="shared" si="15"/>
        <v>62625000</v>
      </c>
      <c r="X29" s="108"/>
    </row>
    <row r="30" spans="2:24" x14ac:dyDescent="0.25">
      <c r="B30" s="108"/>
      <c r="C30" s="151" t="str">
        <f>'form 3'!F38</f>
        <v>Penyediaan Jasa Pegawai Non PNS</v>
      </c>
      <c r="D30" s="108" t="s">
        <v>119</v>
      </c>
      <c r="E30" s="134">
        <v>116600000</v>
      </c>
      <c r="F30" s="108">
        <v>4</v>
      </c>
      <c r="G30" s="134">
        <v>51250000</v>
      </c>
      <c r="H30" s="108">
        <v>2</v>
      </c>
      <c r="I30" s="134">
        <v>27347000</v>
      </c>
      <c r="J30" s="108">
        <v>1</v>
      </c>
      <c r="K30" s="134">
        <v>6837000</v>
      </c>
      <c r="L30" s="108"/>
      <c r="M30" s="134">
        <v>6837000</v>
      </c>
      <c r="N30" s="108">
        <v>1</v>
      </c>
      <c r="O30" s="141">
        <v>6837000</v>
      </c>
      <c r="P30" s="108"/>
      <c r="Q30" s="134">
        <v>6839000</v>
      </c>
      <c r="R30" s="134">
        <f t="shared" si="17"/>
        <v>2</v>
      </c>
      <c r="S30" s="134">
        <f t="shared" si="18"/>
        <v>27350000</v>
      </c>
      <c r="T30" s="134">
        <f>(R30/H30)*100</f>
        <v>100</v>
      </c>
      <c r="U30" s="149">
        <f t="shared" si="13"/>
        <v>195197000</v>
      </c>
      <c r="V30" s="134">
        <f>R30+H30</f>
        <v>4</v>
      </c>
      <c r="W30" s="149">
        <f t="shared" si="15"/>
        <v>167850000</v>
      </c>
      <c r="X30" s="108"/>
    </row>
    <row r="31" spans="2:24" ht="22.5" customHeight="1" x14ac:dyDescent="0.25">
      <c r="B31" s="108"/>
      <c r="C31" s="151" t="str">
        <f>'form 3'!F40</f>
        <v>Penyediaan Jasa Tenaga administrasi/teknis perkantoran</v>
      </c>
      <c r="D31" s="108" t="s">
        <v>146</v>
      </c>
      <c r="E31" s="134">
        <v>67000000</v>
      </c>
      <c r="F31" s="108">
        <v>2</v>
      </c>
      <c r="G31" s="134">
        <v>13400000</v>
      </c>
      <c r="H31" s="108">
        <v>1</v>
      </c>
      <c r="I31" s="134">
        <v>13373000</v>
      </c>
      <c r="J31" s="108"/>
      <c r="K31" s="134">
        <v>3351000</v>
      </c>
      <c r="L31" s="108"/>
      <c r="M31" s="134">
        <v>3351000</v>
      </c>
      <c r="N31" s="108"/>
      <c r="O31" s="134">
        <v>3351000</v>
      </c>
      <c r="P31" s="108"/>
      <c r="Q31" s="134">
        <v>3347000</v>
      </c>
      <c r="R31" s="134">
        <f t="shared" si="17"/>
        <v>0</v>
      </c>
      <c r="S31" s="134">
        <f t="shared" si="18"/>
        <v>13400000</v>
      </c>
      <c r="T31" s="134">
        <f>(R31/H31)*100</f>
        <v>0</v>
      </c>
      <c r="U31" s="149">
        <f t="shared" si="13"/>
        <v>93773000</v>
      </c>
      <c r="V31" s="134">
        <f>R31+H31</f>
        <v>1</v>
      </c>
      <c r="W31" s="149">
        <f t="shared" si="15"/>
        <v>80400000</v>
      </c>
      <c r="X31" s="108"/>
    </row>
    <row r="32" spans="2:24" ht="22.5" customHeight="1" x14ac:dyDescent="0.25">
      <c r="B32" s="108"/>
      <c r="C32" s="152" t="str">
        <f>'form 3'!F42</f>
        <v>Program Peningkatan Sarana dan Prasarana Aparatur</v>
      </c>
      <c r="D32" s="108"/>
      <c r="E32" s="146">
        <f>E33+E34+E35+E36+E37+E38+E39+E40</f>
        <v>1052500000</v>
      </c>
      <c r="F32" s="146">
        <f t="shared" ref="F32:V32" si="19">F33+F34+F35+F36+F37+F38+F39+F40</f>
        <v>76</v>
      </c>
      <c r="G32" s="146">
        <f t="shared" si="19"/>
        <v>782969000</v>
      </c>
      <c r="H32" s="146">
        <f t="shared" si="19"/>
        <v>27</v>
      </c>
      <c r="I32" s="146">
        <f t="shared" si="19"/>
        <v>70749000</v>
      </c>
      <c r="J32" s="146">
        <f t="shared" si="19"/>
        <v>4</v>
      </c>
      <c r="K32" s="146">
        <f t="shared" si="19"/>
        <v>14880000</v>
      </c>
      <c r="L32" s="146">
        <f t="shared" si="19"/>
        <v>6</v>
      </c>
      <c r="M32" s="146">
        <f t="shared" si="19"/>
        <v>13120000</v>
      </c>
      <c r="N32" s="146">
        <f t="shared" si="19"/>
        <v>6</v>
      </c>
      <c r="O32" s="146">
        <f t="shared" si="19"/>
        <v>6000008</v>
      </c>
      <c r="P32" s="146">
        <f t="shared" si="19"/>
        <v>51</v>
      </c>
      <c r="Q32" s="146">
        <f t="shared" si="19"/>
        <v>317000000</v>
      </c>
      <c r="R32" s="146">
        <f t="shared" si="19"/>
        <v>67</v>
      </c>
      <c r="S32" s="146">
        <f t="shared" si="19"/>
        <v>351000000</v>
      </c>
      <c r="T32" s="146" t="e">
        <f t="shared" si="19"/>
        <v>#DIV/0!</v>
      </c>
      <c r="U32" s="149">
        <f t="shared" si="13"/>
        <v>1906218000</v>
      </c>
      <c r="V32" s="146">
        <f t="shared" si="19"/>
        <v>94</v>
      </c>
      <c r="W32" s="149">
        <f t="shared" si="15"/>
        <v>1835469000</v>
      </c>
      <c r="X32" s="108"/>
    </row>
    <row r="33" spans="2:24" ht="22.5" customHeight="1" x14ac:dyDescent="0.25">
      <c r="B33" s="108"/>
      <c r="C33" s="151" t="str">
        <f>'form 3'!F43</f>
        <v>Pemeliharaan Rutin/berkala Gedung Kantor</v>
      </c>
      <c r="D33" s="108" t="s">
        <v>198</v>
      </c>
      <c r="E33" s="134">
        <v>400000000</v>
      </c>
      <c r="F33" s="108">
        <v>2</v>
      </c>
      <c r="G33" s="134">
        <v>112000000</v>
      </c>
      <c r="H33" s="108">
        <v>1</v>
      </c>
      <c r="I33" s="134">
        <v>42302000</v>
      </c>
      <c r="J33" s="108">
        <v>1</v>
      </c>
      <c r="K33" s="134">
        <v>10880000</v>
      </c>
      <c r="L33" s="108">
        <v>0</v>
      </c>
      <c r="M33" s="134">
        <v>6120000</v>
      </c>
      <c r="N33" s="108">
        <v>0</v>
      </c>
      <c r="O33" s="141">
        <v>0</v>
      </c>
      <c r="P33" s="108">
        <v>0</v>
      </c>
      <c r="Q33" s="183">
        <v>0</v>
      </c>
      <c r="R33" s="183">
        <f t="shared" si="17"/>
        <v>1</v>
      </c>
      <c r="S33" s="134">
        <f t="shared" si="18"/>
        <v>17000000</v>
      </c>
      <c r="T33" s="134">
        <f t="shared" ref="T33:T40" si="20">(R33/H33)*100</f>
        <v>100</v>
      </c>
      <c r="U33" s="149">
        <f t="shared" si="13"/>
        <v>554302000</v>
      </c>
      <c r="V33" s="134">
        <f t="shared" ref="V33:V40" si="21">R33+H33</f>
        <v>2</v>
      </c>
      <c r="W33" s="149">
        <f t="shared" si="15"/>
        <v>512000000</v>
      </c>
      <c r="X33" s="108"/>
    </row>
    <row r="34" spans="2:24" x14ac:dyDescent="0.25">
      <c r="B34" s="108"/>
      <c r="C34" s="151" t="str">
        <f>'form 3'!F45</f>
        <v>Pengadaan Mubelair</v>
      </c>
      <c r="D34" s="108" t="s">
        <v>199</v>
      </c>
      <c r="E34" s="134">
        <v>85000000</v>
      </c>
      <c r="F34" s="108">
        <v>2</v>
      </c>
      <c r="G34" s="134">
        <v>113000000</v>
      </c>
      <c r="H34" s="108">
        <v>2</v>
      </c>
      <c r="I34" s="134">
        <v>0</v>
      </c>
      <c r="J34" s="108"/>
      <c r="K34" s="134"/>
      <c r="L34" s="108"/>
      <c r="M34" s="134"/>
      <c r="N34" s="108"/>
      <c r="O34" s="141">
        <v>8</v>
      </c>
      <c r="P34" s="108">
        <v>40</v>
      </c>
      <c r="Q34" s="183">
        <v>80000000</v>
      </c>
      <c r="R34" s="183">
        <f t="shared" si="17"/>
        <v>40</v>
      </c>
      <c r="S34" s="134">
        <f>Q34</f>
        <v>80000000</v>
      </c>
      <c r="T34" s="134">
        <f t="shared" si="20"/>
        <v>2000</v>
      </c>
      <c r="U34" s="149">
        <f t="shared" si="13"/>
        <v>198000000</v>
      </c>
      <c r="V34" s="134">
        <f t="shared" si="21"/>
        <v>42</v>
      </c>
      <c r="W34" s="149">
        <f t="shared" si="15"/>
        <v>198000000</v>
      </c>
      <c r="X34" s="108"/>
    </row>
    <row r="35" spans="2:24" x14ac:dyDescent="0.25">
      <c r="B35" s="108"/>
      <c r="C35" s="108" t="str">
        <f>'form 3'!F46</f>
        <v>Pemeliharaan Rutin Kendaran Dinas dan Operasional</v>
      </c>
      <c r="D35" s="108" t="s">
        <v>200</v>
      </c>
      <c r="E35" s="134">
        <v>37500000</v>
      </c>
      <c r="F35" s="108">
        <v>9</v>
      </c>
      <c r="G35" s="134">
        <v>10569000</v>
      </c>
      <c r="H35" s="108">
        <v>9</v>
      </c>
      <c r="I35" s="134">
        <v>7000000</v>
      </c>
      <c r="J35" s="108"/>
      <c r="K35" s="134"/>
      <c r="L35" s="108"/>
      <c r="M35" s="134">
        <v>3000000</v>
      </c>
      <c r="N35" s="108"/>
      <c r="O35" s="141">
        <v>4000000</v>
      </c>
      <c r="P35" s="108">
        <v>9</v>
      </c>
      <c r="Q35" s="183">
        <v>0</v>
      </c>
      <c r="R35" s="183">
        <f t="shared" si="17"/>
        <v>9</v>
      </c>
      <c r="S35" s="134">
        <f t="shared" si="18"/>
        <v>7000000</v>
      </c>
      <c r="T35" s="134">
        <f t="shared" si="20"/>
        <v>100</v>
      </c>
      <c r="U35" s="149">
        <f t="shared" si="13"/>
        <v>55069000</v>
      </c>
      <c r="V35" s="134">
        <f t="shared" si="21"/>
        <v>18</v>
      </c>
      <c r="W35" s="149">
        <f t="shared" si="15"/>
        <v>48069000</v>
      </c>
      <c r="X35" s="108"/>
    </row>
    <row r="36" spans="2:24" ht="22.5" x14ac:dyDescent="0.25">
      <c r="B36" s="108"/>
      <c r="C36" s="151" t="str">
        <f>'form 3'!F48</f>
        <v>Pemeliharaan Ritun Alat Kantor dan Rumah Tangga</v>
      </c>
      <c r="D36" s="108" t="s">
        <v>127</v>
      </c>
      <c r="E36" s="134">
        <v>50000000</v>
      </c>
      <c r="F36" s="108">
        <v>24</v>
      </c>
      <c r="G36" s="134">
        <v>26000000</v>
      </c>
      <c r="H36" s="108">
        <v>12</v>
      </c>
      <c r="I36" s="134">
        <v>21447000</v>
      </c>
      <c r="J36" s="108">
        <v>3</v>
      </c>
      <c r="K36" s="134">
        <v>4000000</v>
      </c>
      <c r="L36" s="108">
        <v>3</v>
      </c>
      <c r="M36" s="134">
        <v>4000000</v>
      </c>
      <c r="N36" s="108">
        <v>3</v>
      </c>
      <c r="O36" s="141">
        <v>2000000</v>
      </c>
      <c r="P36" s="108">
        <v>2</v>
      </c>
      <c r="Q36" s="183">
        <v>37000000</v>
      </c>
      <c r="R36" s="183">
        <f t="shared" si="17"/>
        <v>11</v>
      </c>
      <c r="S36" s="134">
        <f t="shared" si="18"/>
        <v>47000000</v>
      </c>
      <c r="T36" s="134">
        <f t="shared" si="20"/>
        <v>91.666666666666657</v>
      </c>
      <c r="U36" s="149">
        <f t="shared" si="13"/>
        <v>97447000</v>
      </c>
      <c r="V36" s="134">
        <f t="shared" si="21"/>
        <v>23</v>
      </c>
      <c r="W36" s="149">
        <f t="shared" si="15"/>
        <v>76000000</v>
      </c>
      <c r="X36" s="108"/>
    </row>
    <row r="37" spans="2:24" x14ac:dyDescent="0.25">
      <c r="B37" s="108"/>
      <c r="C37" s="151" t="str">
        <f>'form 3'!F50</f>
        <v>Rebah sedang/berat gedung Kantor</v>
      </c>
      <c r="D37" s="108" t="s">
        <v>201</v>
      </c>
      <c r="E37" s="134">
        <v>300000000</v>
      </c>
      <c r="F37" s="108">
        <v>24</v>
      </c>
      <c r="G37" s="134">
        <v>445000000</v>
      </c>
      <c r="H37" s="108">
        <v>3</v>
      </c>
      <c r="I37" s="134">
        <v>0</v>
      </c>
      <c r="J37" s="108"/>
      <c r="K37" s="134"/>
      <c r="L37" s="108">
        <v>3</v>
      </c>
      <c r="M37" s="134"/>
      <c r="N37" s="108">
        <v>3</v>
      </c>
      <c r="O37" s="141">
        <v>0</v>
      </c>
      <c r="P37" s="108"/>
      <c r="Q37" s="183">
        <v>200000000</v>
      </c>
      <c r="R37" s="183">
        <f t="shared" si="17"/>
        <v>6</v>
      </c>
      <c r="S37" s="134">
        <f t="shared" si="18"/>
        <v>200000000</v>
      </c>
      <c r="T37" s="134">
        <f t="shared" si="20"/>
        <v>200</v>
      </c>
      <c r="U37" s="149">
        <f t="shared" si="13"/>
        <v>745000000</v>
      </c>
      <c r="V37" s="134">
        <f t="shared" si="21"/>
        <v>9</v>
      </c>
      <c r="W37" s="149">
        <f t="shared" si="15"/>
        <v>745000000</v>
      </c>
      <c r="X37" s="108"/>
    </row>
    <row r="38" spans="2:24" x14ac:dyDescent="0.25">
      <c r="B38" s="108"/>
      <c r="C38" s="108" t="str">
        <f>'form 3'!F52</f>
        <v>Pengadaan Alat Kantor/rumah tangga kantor</v>
      </c>
      <c r="D38" s="108" t="s">
        <v>202</v>
      </c>
      <c r="E38" s="134">
        <v>50000000</v>
      </c>
      <c r="F38" s="108">
        <v>12</v>
      </c>
      <c r="G38" s="134">
        <v>39400000</v>
      </c>
      <c r="H38" s="108"/>
      <c r="I38" s="134">
        <v>0</v>
      </c>
      <c r="J38" s="108"/>
      <c r="K38" s="134"/>
      <c r="L38" s="108"/>
      <c r="M38" s="134"/>
      <c r="N38" s="108"/>
      <c r="O38" s="141"/>
      <c r="P38" s="108"/>
      <c r="Q38" s="183">
        <v>0</v>
      </c>
      <c r="R38" s="183">
        <f t="shared" si="17"/>
        <v>0</v>
      </c>
      <c r="S38" s="134">
        <f t="shared" si="18"/>
        <v>0</v>
      </c>
      <c r="T38" s="134" t="e">
        <f t="shared" si="20"/>
        <v>#DIV/0!</v>
      </c>
      <c r="U38" s="149">
        <f t="shared" si="13"/>
        <v>89400000</v>
      </c>
      <c r="V38" s="134">
        <f t="shared" si="21"/>
        <v>0</v>
      </c>
      <c r="W38" s="149">
        <f t="shared" si="15"/>
        <v>89400000</v>
      </c>
      <c r="X38" s="108"/>
    </row>
    <row r="39" spans="2:24" x14ac:dyDescent="0.25">
      <c r="B39" s="108"/>
      <c r="C39" s="108" t="str">
        <f>'form 3'!F54</f>
        <v>Pengadaan Komputer</v>
      </c>
      <c r="D39" s="108" t="s">
        <v>203</v>
      </c>
      <c r="E39" s="134">
        <v>30000000</v>
      </c>
      <c r="F39" s="108">
        <v>3</v>
      </c>
      <c r="G39" s="134">
        <v>37000000</v>
      </c>
      <c r="H39" s="108"/>
      <c r="I39" s="134"/>
      <c r="J39" s="108"/>
      <c r="K39" s="134"/>
      <c r="L39" s="108"/>
      <c r="M39" s="134"/>
      <c r="N39" s="108"/>
      <c r="O39" s="108"/>
      <c r="P39" s="108"/>
      <c r="Q39" s="184"/>
      <c r="R39" s="183">
        <f t="shared" si="17"/>
        <v>0</v>
      </c>
      <c r="S39" s="134">
        <f t="shared" si="18"/>
        <v>0</v>
      </c>
      <c r="T39" s="134" t="e">
        <f t="shared" si="20"/>
        <v>#DIV/0!</v>
      </c>
      <c r="U39" s="149">
        <f t="shared" si="13"/>
        <v>67000000</v>
      </c>
      <c r="V39" s="134">
        <f t="shared" si="21"/>
        <v>0</v>
      </c>
      <c r="W39" s="149">
        <f t="shared" si="15"/>
        <v>67000000</v>
      </c>
      <c r="X39" s="108"/>
    </row>
    <row r="40" spans="2:24" x14ac:dyDescent="0.25">
      <c r="B40" s="108"/>
      <c r="C40" s="108" t="str">
        <f>'form 3'!F56</f>
        <v>Fasilitasi Pindahan Kantor</v>
      </c>
      <c r="D40" s="108" t="s">
        <v>198</v>
      </c>
      <c r="E40" s="134">
        <v>100000000</v>
      </c>
      <c r="F40" s="108">
        <v>0</v>
      </c>
      <c r="G40" s="134">
        <v>0</v>
      </c>
      <c r="H40" s="108">
        <v>0</v>
      </c>
      <c r="I40" s="134">
        <v>0</v>
      </c>
      <c r="J40" s="108"/>
      <c r="K40" s="134">
        <v>0</v>
      </c>
      <c r="L40" s="108"/>
      <c r="M40" s="134">
        <v>0</v>
      </c>
      <c r="N40" s="108">
        <v>0</v>
      </c>
      <c r="O40" s="134">
        <v>0</v>
      </c>
      <c r="P40" s="108"/>
      <c r="Q40" s="183">
        <v>0</v>
      </c>
      <c r="R40" s="183">
        <f t="shared" si="17"/>
        <v>0</v>
      </c>
      <c r="S40" s="134">
        <f t="shared" si="18"/>
        <v>0</v>
      </c>
      <c r="T40" s="134" t="e">
        <f t="shared" si="20"/>
        <v>#DIV/0!</v>
      </c>
      <c r="U40" s="149">
        <f t="shared" si="13"/>
        <v>100000000</v>
      </c>
      <c r="V40" s="134">
        <f t="shared" si="21"/>
        <v>0</v>
      </c>
      <c r="W40" s="149">
        <f t="shared" si="15"/>
        <v>100000000</v>
      </c>
      <c r="X40" s="108"/>
    </row>
    <row r="41" spans="2:24" ht="34.5" x14ac:dyDescent="0.25">
      <c r="B41" s="108"/>
      <c r="C41" s="153" t="str">
        <f>'form 3'!F58</f>
        <v>Program Peningkatan Pengembangan sistem pelaporan Capaian Kinerja dan Keuangan</v>
      </c>
      <c r="D41" s="108"/>
      <c r="E41" s="134">
        <f>E42</f>
        <v>10000000</v>
      </c>
      <c r="F41" s="134">
        <f t="shared" ref="F41:V41" si="22">F42</f>
        <v>4</v>
      </c>
      <c r="G41" s="146">
        <f>G42</f>
        <v>4000000</v>
      </c>
      <c r="H41" s="134">
        <f t="shared" si="22"/>
        <v>12</v>
      </c>
      <c r="I41" s="146">
        <f t="shared" si="22"/>
        <v>2213000</v>
      </c>
      <c r="J41" s="134">
        <v>2</v>
      </c>
      <c r="K41" s="134">
        <f t="shared" si="22"/>
        <v>2000000</v>
      </c>
      <c r="L41" s="134">
        <f t="shared" si="22"/>
        <v>0</v>
      </c>
      <c r="M41" s="134">
        <f t="shared" si="22"/>
        <v>0</v>
      </c>
      <c r="N41" s="134">
        <v>0</v>
      </c>
      <c r="O41" s="134">
        <v>0</v>
      </c>
      <c r="P41" s="134">
        <f t="shared" si="22"/>
        <v>0</v>
      </c>
      <c r="Q41" s="183">
        <f t="shared" si="22"/>
        <v>0</v>
      </c>
      <c r="R41" s="183">
        <f t="shared" si="22"/>
        <v>2</v>
      </c>
      <c r="S41" s="134">
        <f t="shared" si="22"/>
        <v>2000000</v>
      </c>
      <c r="T41" s="134">
        <f t="shared" si="22"/>
        <v>16.666666666666664</v>
      </c>
      <c r="U41" s="149">
        <f t="shared" si="13"/>
        <v>16213000</v>
      </c>
      <c r="V41" s="134">
        <f t="shared" si="22"/>
        <v>14</v>
      </c>
      <c r="W41" s="149">
        <f t="shared" si="15"/>
        <v>14000000</v>
      </c>
      <c r="X41" s="108"/>
    </row>
    <row r="42" spans="2:24" ht="23.25" x14ac:dyDescent="0.25">
      <c r="B42" s="108"/>
      <c r="C42" s="118" t="str">
        <f>'form 3'!F59</f>
        <v>Penyusunan Laporan Capaian Kinerja dan ikhtisar realisasi kinerja SKPD</v>
      </c>
      <c r="D42" s="108" t="s">
        <v>173</v>
      </c>
      <c r="E42" s="134">
        <v>10000000</v>
      </c>
      <c r="F42" s="108">
        <v>4</v>
      </c>
      <c r="G42" s="134">
        <v>4000000</v>
      </c>
      <c r="H42" s="108">
        <v>12</v>
      </c>
      <c r="I42" s="134">
        <v>2213000</v>
      </c>
      <c r="J42" s="108">
        <v>2</v>
      </c>
      <c r="K42" s="134">
        <v>2000000</v>
      </c>
      <c r="L42" s="108"/>
      <c r="M42" s="134"/>
      <c r="N42" s="108">
        <v>0</v>
      </c>
      <c r="O42" s="134">
        <v>0</v>
      </c>
      <c r="P42" s="108"/>
      <c r="Q42" s="183">
        <v>0</v>
      </c>
      <c r="R42" s="183">
        <f t="shared" si="17"/>
        <v>2</v>
      </c>
      <c r="S42" s="134">
        <f t="shared" si="18"/>
        <v>2000000</v>
      </c>
      <c r="T42" s="134">
        <f>(R42/H42)*100</f>
        <v>16.666666666666664</v>
      </c>
      <c r="U42" s="149">
        <f t="shared" si="13"/>
        <v>16213000</v>
      </c>
      <c r="V42" s="134">
        <f>R42+H42</f>
        <v>14</v>
      </c>
      <c r="W42" s="149">
        <f t="shared" si="15"/>
        <v>14000000</v>
      </c>
      <c r="X42" s="108"/>
    </row>
    <row r="43" spans="2:24" x14ac:dyDescent="0.25">
      <c r="B43" s="108"/>
      <c r="C43" s="108" t="str">
        <f>'form 3'!F61</f>
        <v>Program Peningkatan Keagamaan</v>
      </c>
      <c r="D43" s="108"/>
      <c r="E43" s="146">
        <f>E44</f>
        <v>90000000</v>
      </c>
      <c r="F43" s="146">
        <f t="shared" ref="F43:V43" si="23">F44</f>
        <v>1000</v>
      </c>
      <c r="G43" s="146">
        <f t="shared" si="23"/>
        <v>36000000</v>
      </c>
      <c r="H43" s="146">
        <f t="shared" si="23"/>
        <v>500</v>
      </c>
      <c r="I43" s="146">
        <f t="shared" si="23"/>
        <v>18000000</v>
      </c>
      <c r="J43" s="146">
        <f t="shared" si="23"/>
        <v>200</v>
      </c>
      <c r="K43" s="146">
        <f t="shared" si="23"/>
        <v>9022000</v>
      </c>
      <c r="L43" s="146">
        <f t="shared" si="23"/>
        <v>100</v>
      </c>
      <c r="M43" s="146">
        <f t="shared" si="23"/>
        <v>4491000</v>
      </c>
      <c r="N43" s="146">
        <f t="shared" si="23"/>
        <v>100</v>
      </c>
      <c r="O43" s="146">
        <f t="shared" si="23"/>
        <v>0</v>
      </c>
      <c r="P43" s="146">
        <f t="shared" si="23"/>
        <v>100</v>
      </c>
      <c r="Q43" s="185">
        <f t="shared" si="23"/>
        <v>4487000</v>
      </c>
      <c r="R43" s="185">
        <f t="shared" si="23"/>
        <v>500</v>
      </c>
      <c r="S43" s="146">
        <f t="shared" si="23"/>
        <v>18000000</v>
      </c>
      <c r="T43" s="146">
        <f t="shared" si="23"/>
        <v>100</v>
      </c>
      <c r="U43" s="149">
        <f t="shared" si="13"/>
        <v>144000000</v>
      </c>
      <c r="V43" s="146">
        <f t="shared" si="23"/>
        <v>1000</v>
      </c>
      <c r="W43" s="149">
        <f t="shared" si="15"/>
        <v>126000000</v>
      </c>
      <c r="X43" s="108"/>
    </row>
    <row r="44" spans="2:24" ht="23.25" x14ac:dyDescent="0.25">
      <c r="B44" s="108"/>
      <c r="C44" s="159" t="str">
        <f>'form 3'!F63</f>
        <v>Pembinaan Keagamaan Tingkat Kecamatan</v>
      </c>
      <c r="D44" s="108" t="s">
        <v>174</v>
      </c>
      <c r="E44" s="134">
        <v>90000000</v>
      </c>
      <c r="F44" s="108">
        <v>1000</v>
      </c>
      <c r="G44" s="134">
        <v>36000000</v>
      </c>
      <c r="H44" s="108">
        <v>500</v>
      </c>
      <c r="I44" s="134">
        <v>18000000</v>
      </c>
      <c r="J44" s="108">
        <v>200</v>
      </c>
      <c r="K44" s="134">
        <v>9022000</v>
      </c>
      <c r="L44" s="108">
        <v>100</v>
      </c>
      <c r="M44" s="134">
        <v>4491000</v>
      </c>
      <c r="N44" s="108">
        <v>100</v>
      </c>
      <c r="O44" s="134">
        <v>0</v>
      </c>
      <c r="P44" s="108">
        <v>100</v>
      </c>
      <c r="Q44" s="183">
        <v>4487000</v>
      </c>
      <c r="R44" s="183">
        <f t="shared" si="17"/>
        <v>500</v>
      </c>
      <c r="S44" s="134">
        <f t="shared" si="18"/>
        <v>18000000</v>
      </c>
      <c r="T44" s="134">
        <f>(R44/H44)*100</f>
        <v>100</v>
      </c>
      <c r="U44" s="149">
        <f t="shared" si="13"/>
        <v>144000000</v>
      </c>
      <c r="V44" s="134">
        <f>R44+H44</f>
        <v>1000</v>
      </c>
      <c r="W44" s="149">
        <f t="shared" si="15"/>
        <v>126000000</v>
      </c>
      <c r="X44" s="108"/>
    </row>
    <row r="45" spans="2:24" ht="23.25" x14ac:dyDescent="0.25">
      <c r="B45" s="108"/>
      <c r="C45" s="160" t="s">
        <v>196</v>
      </c>
      <c r="D45" s="108"/>
      <c r="E45" s="146">
        <f>E46</f>
        <v>15000000</v>
      </c>
      <c r="F45" s="146">
        <f t="shared" ref="F45:V45" si="24">F46</f>
        <v>1</v>
      </c>
      <c r="G45" s="146">
        <f t="shared" si="24"/>
        <v>15000000</v>
      </c>
      <c r="H45" s="146">
        <f t="shared" si="24"/>
        <v>0</v>
      </c>
      <c r="I45" s="146">
        <f t="shared" si="24"/>
        <v>0</v>
      </c>
      <c r="J45" s="146">
        <f t="shared" si="24"/>
        <v>0</v>
      </c>
      <c r="K45" s="146">
        <f t="shared" si="24"/>
        <v>0</v>
      </c>
      <c r="L45" s="146">
        <f t="shared" si="24"/>
        <v>0</v>
      </c>
      <c r="M45" s="146">
        <f t="shared" si="24"/>
        <v>0</v>
      </c>
      <c r="N45" s="146">
        <f t="shared" si="24"/>
        <v>0</v>
      </c>
      <c r="O45" s="146">
        <f t="shared" si="24"/>
        <v>0</v>
      </c>
      <c r="P45" s="146">
        <v>0</v>
      </c>
      <c r="Q45" s="185">
        <f t="shared" si="24"/>
        <v>0</v>
      </c>
      <c r="R45" s="183">
        <f t="shared" si="17"/>
        <v>0</v>
      </c>
      <c r="S45" s="134">
        <f t="shared" si="18"/>
        <v>0</v>
      </c>
      <c r="T45" s="146">
        <f t="shared" si="24"/>
        <v>0</v>
      </c>
      <c r="U45" s="149">
        <f t="shared" si="13"/>
        <v>30000000</v>
      </c>
      <c r="V45" s="146">
        <f t="shared" si="24"/>
        <v>0</v>
      </c>
      <c r="W45" s="149">
        <f t="shared" si="15"/>
        <v>30000000</v>
      </c>
      <c r="X45" s="108"/>
    </row>
    <row r="46" spans="2:24" ht="23.25" x14ac:dyDescent="0.25">
      <c r="B46" s="108"/>
      <c r="C46" s="159" t="s">
        <v>197</v>
      </c>
      <c r="E46" s="134">
        <v>15000000</v>
      </c>
      <c r="F46" s="108">
        <v>1</v>
      </c>
      <c r="G46" s="134">
        <v>15000000</v>
      </c>
      <c r="H46" s="108"/>
      <c r="I46" s="134">
        <v>0</v>
      </c>
      <c r="J46" s="108"/>
      <c r="K46" s="134"/>
      <c r="L46" s="108"/>
      <c r="M46" s="134"/>
      <c r="N46" s="108"/>
      <c r="O46" s="134"/>
      <c r="P46" s="108">
        <v>0</v>
      </c>
      <c r="Q46" s="183">
        <v>0</v>
      </c>
      <c r="R46" s="183">
        <f t="shared" si="17"/>
        <v>0</v>
      </c>
      <c r="S46" s="134">
        <f t="shared" si="18"/>
        <v>0</v>
      </c>
      <c r="T46" s="134"/>
      <c r="U46" s="149">
        <f t="shared" si="13"/>
        <v>30000000</v>
      </c>
      <c r="V46" s="134"/>
      <c r="W46" s="149">
        <f t="shared" si="15"/>
        <v>30000000</v>
      </c>
      <c r="X46" s="108"/>
    </row>
    <row r="47" spans="2:24" x14ac:dyDescent="0.25">
      <c r="B47" s="108"/>
      <c r="C47" s="152" t="str">
        <f>'form 3'!F65</f>
        <v>Program Pengelolaan Logistik</v>
      </c>
      <c r="D47" s="108"/>
      <c r="E47" s="146">
        <f>E48</f>
        <v>30000000</v>
      </c>
      <c r="F47" s="146">
        <f t="shared" ref="F47:V47" si="25">F48</f>
        <v>3</v>
      </c>
      <c r="G47" s="146">
        <f t="shared" si="25"/>
        <v>18000000</v>
      </c>
      <c r="H47" s="146">
        <f t="shared" si="25"/>
        <v>1</v>
      </c>
      <c r="I47" s="146">
        <f>I48</f>
        <v>8000000</v>
      </c>
      <c r="J47" s="146">
        <f t="shared" si="25"/>
        <v>0</v>
      </c>
      <c r="K47" s="146">
        <f t="shared" si="25"/>
        <v>8000000</v>
      </c>
      <c r="L47" s="146">
        <f t="shared" si="25"/>
        <v>0</v>
      </c>
      <c r="M47" s="146">
        <f t="shared" si="25"/>
        <v>0</v>
      </c>
      <c r="N47" s="146">
        <f t="shared" si="25"/>
        <v>0</v>
      </c>
      <c r="O47" s="146">
        <f t="shared" si="25"/>
        <v>0</v>
      </c>
      <c r="P47" s="146">
        <f t="shared" si="25"/>
        <v>0</v>
      </c>
      <c r="Q47" s="185">
        <f t="shared" si="25"/>
        <v>0</v>
      </c>
      <c r="R47" s="185">
        <f t="shared" si="25"/>
        <v>0</v>
      </c>
      <c r="S47" s="146">
        <f t="shared" si="25"/>
        <v>8000000</v>
      </c>
      <c r="T47" s="146">
        <f t="shared" si="25"/>
        <v>0</v>
      </c>
      <c r="U47" s="149">
        <f t="shared" si="13"/>
        <v>56000000</v>
      </c>
      <c r="V47" s="146">
        <f t="shared" si="25"/>
        <v>1</v>
      </c>
      <c r="W47" s="149">
        <f t="shared" si="15"/>
        <v>48000000</v>
      </c>
      <c r="X47" s="108"/>
    </row>
    <row r="48" spans="2:24" x14ac:dyDescent="0.25">
      <c r="B48" s="108"/>
      <c r="C48" s="159" t="str">
        <f>'form 3'!F66</f>
        <v>Pengadaan Bahan Logistik</v>
      </c>
      <c r="D48" s="108" t="s">
        <v>175</v>
      </c>
      <c r="E48" s="134">
        <v>30000000</v>
      </c>
      <c r="F48" s="108">
        <v>3</v>
      </c>
      <c r="G48" s="134">
        <v>18000000</v>
      </c>
      <c r="H48" s="108">
        <v>1</v>
      </c>
      <c r="I48" s="134">
        <v>8000000</v>
      </c>
      <c r="J48" s="108"/>
      <c r="K48" s="134">
        <v>8000000</v>
      </c>
      <c r="L48" s="108"/>
      <c r="M48" s="134"/>
      <c r="N48" s="108"/>
      <c r="O48" s="108"/>
      <c r="P48" s="108"/>
      <c r="Q48" s="184"/>
      <c r="R48" s="183">
        <f t="shared" si="17"/>
        <v>0</v>
      </c>
      <c r="S48" s="134">
        <f t="shared" si="18"/>
        <v>8000000</v>
      </c>
      <c r="T48" s="134">
        <f>(R48/H48)*100</f>
        <v>0</v>
      </c>
      <c r="U48" s="149">
        <f t="shared" si="13"/>
        <v>56000000</v>
      </c>
      <c r="V48" s="134">
        <f>R48+H48</f>
        <v>1</v>
      </c>
      <c r="W48" s="149">
        <f t="shared" si="15"/>
        <v>48000000</v>
      </c>
      <c r="X48" s="108"/>
    </row>
    <row r="49" spans="2:24" ht="45.75" x14ac:dyDescent="0.25">
      <c r="B49" s="108"/>
      <c r="C49" s="160" t="str">
        <f>'form 3'!F68</f>
        <v>Program Pengembangan Kewirausahaan dan Keunggulan Kompetetif Usaha Kecil menengah</v>
      </c>
      <c r="E49" s="146">
        <f>E50</f>
        <v>90000000</v>
      </c>
      <c r="F49" s="146">
        <f t="shared" ref="F49:X49" si="26">F50</f>
        <v>15</v>
      </c>
      <c r="G49" s="146">
        <f t="shared" si="26"/>
        <v>30000000</v>
      </c>
      <c r="H49" s="146">
        <f t="shared" si="26"/>
        <v>5</v>
      </c>
      <c r="I49" s="146">
        <f t="shared" si="26"/>
        <v>23646000</v>
      </c>
      <c r="J49" s="146">
        <f t="shared" si="26"/>
        <v>0</v>
      </c>
      <c r="K49" s="146">
        <f t="shared" si="26"/>
        <v>0</v>
      </c>
      <c r="L49" s="146">
        <f t="shared" si="26"/>
        <v>0</v>
      </c>
      <c r="M49" s="146">
        <f t="shared" si="26"/>
        <v>28450000</v>
      </c>
      <c r="N49" s="146">
        <f t="shared" si="26"/>
        <v>0</v>
      </c>
      <c r="O49" s="146">
        <f t="shared" si="26"/>
        <v>1550000</v>
      </c>
      <c r="P49" s="146">
        <f t="shared" si="26"/>
        <v>0</v>
      </c>
      <c r="Q49" s="185">
        <f t="shared" si="26"/>
        <v>0</v>
      </c>
      <c r="R49" s="185">
        <f t="shared" si="26"/>
        <v>0</v>
      </c>
      <c r="S49" s="146">
        <f t="shared" si="26"/>
        <v>30000000</v>
      </c>
      <c r="T49" s="146">
        <f t="shared" si="26"/>
        <v>0</v>
      </c>
      <c r="U49" s="149">
        <f t="shared" si="13"/>
        <v>143646000</v>
      </c>
      <c r="V49" s="146">
        <f t="shared" si="26"/>
        <v>5</v>
      </c>
      <c r="W49" s="149">
        <f t="shared" si="15"/>
        <v>120000000</v>
      </c>
      <c r="X49" s="146">
        <f t="shared" si="26"/>
        <v>0</v>
      </c>
    </row>
    <row r="50" spans="2:24" ht="23.25" x14ac:dyDescent="0.25">
      <c r="B50" s="108"/>
      <c r="C50" s="159" t="str">
        <f>'form 3'!F69</f>
        <v>Pelatihan Penumbuhan Wirausaha Baru</v>
      </c>
      <c r="D50" s="108" t="s">
        <v>176</v>
      </c>
      <c r="E50" s="134">
        <v>90000000</v>
      </c>
      <c r="F50" s="108">
        <v>15</v>
      </c>
      <c r="G50" s="134">
        <v>30000000</v>
      </c>
      <c r="H50" s="108">
        <v>5</v>
      </c>
      <c r="I50" s="134">
        <v>23646000</v>
      </c>
      <c r="J50" s="108"/>
      <c r="K50" s="134">
        <v>0</v>
      </c>
      <c r="L50" s="108"/>
      <c r="M50" s="134">
        <v>28450000</v>
      </c>
      <c r="N50" s="108"/>
      <c r="O50" s="134">
        <v>1550000</v>
      </c>
      <c r="P50" s="108"/>
      <c r="Q50" s="184"/>
      <c r="R50" s="183">
        <f t="shared" si="17"/>
        <v>0</v>
      </c>
      <c r="S50" s="134">
        <f t="shared" si="18"/>
        <v>30000000</v>
      </c>
      <c r="T50" s="134">
        <f>(R50/H50)*100</f>
        <v>0</v>
      </c>
      <c r="U50" s="149">
        <f t="shared" si="13"/>
        <v>143646000</v>
      </c>
      <c r="V50" s="134">
        <f>R50+H50</f>
        <v>5</v>
      </c>
      <c r="W50" s="149">
        <f t="shared" si="15"/>
        <v>120000000</v>
      </c>
      <c r="X50" s="108"/>
    </row>
    <row r="51" spans="2:24" ht="23.25" x14ac:dyDescent="0.25">
      <c r="B51" s="108"/>
      <c r="C51" s="160" t="str">
        <f>'form 3'!F77</f>
        <v>Program Pengembangan Industri Kecil dan Menengah</v>
      </c>
      <c r="D51" s="108"/>
      <c r="E51" s="146">
        <f>E52</f>
        <v>30000000</v>
      </c>
      <c r="F51" s="146">
        <f t="shared" ref="F51:V51" si="27">F52</f>
        <v>5</v>
      </c>
      <c r="G51" s="146">
        <f t="shared" si="27"/>
        <v>8000000</v>
      </c>
      <c r="H51" s="146">
        <f t="shared" si="27"/>
        <v>0</v>
      </c>
      <c r="I51" s="146">
        <f t="shared" si="27"/>
        <v>0</v>
      </c>
      <c r="J51" s="146">
        <f t="shared" si="27"/>
        <v>0</v>
      </c>
      <c r="K51" s="146">
        <f t="shared" si="27"/>
        <v>0</v>
      </c>
      <c r="L51" s="146">
        <f t="shared" si="27"/>
        <v>0</v>
      </c>
      <c r="M51" s="146"/>
      <c r="N51" s="146">
        <f t="shared" si="27"/>
        <v>0</v>
      </c>
      <c r="O51" s="146">
        <f t="shared" si="27"/>
        <v>0</v>
      </c>
      <c r="P51" s="146">
        <f t="shared" si="27"/>
        <v>0</v>
      </c>
      <c r="Q51" s="185">
        <f t="shared" si="27"/>
        <v>0</v>
      </c>
      <c r="R51" s="185">
        <f t="shared" si="27"/>
        <v>0</v>
      </c>
      <c r="S51" s="146">
        <f t="shared" si="27"/>
        <v>0</v>
      </c>
      <c r="T51" s="146" t="e">
        <f t="shared" si="27"/>
        <v>#DIV/0!</v>
      </c>
      <c r="U51" s="149">
        <f t="shared" si="13"/>
        <v>38000000</v>
      </c>
      <c r="V51" s="146">
        <f t="shared" si="27"/>
        <v>0</v>
      </c>
      <c r="W51" s="149">
        <f t="shared" si="15"/>
        <v>38000000</v>
      </c>
      <c r="X51" s="108"/>
    </row>
    <row r="52" spans="2:24" ht="23.25" x14ac:dyDescent="0.25">
      <c r="B52" s="108"/>
      <c r="C52" s="159" t="str">
        <f>'form 3'!F78</f>
        <v>Pengembangan Produk Unggulan Wilayah</v>
      </c>
      <c r="D52" s="108" t="s">
        <v>177</v>
      </c>
      <c r="E52" s="134">
        <v>30000000</v>
      </c>
      <c r="F52" s="108">
        <v>5</v>
      </c>
      <c r="G52" s="134">
        <v>8000000</v>
      </c>
      <c r="H52" s="108">
        <v>0</v>
      </c>
      <c r="I52" s="134">
        <v>0</v>
      </c>
      <c r="J52" s="108"/>
      <c r="K52" s="134">
        <v>0</v>
      </c>
      <c r="L52" s="108"/>
      <c r="M52" s="134"/>
      <c r="N52" s="108"/>
      <c r="O52" s="134"/>
      <c r="P52" s="108">
        <v>0</v>
      </c>
      <c r="Q52" s="183">
        <v>0</v>
      </c>
      <c r="R52" s="183">
        <f t="shared" si="17"/>
        <v>0</v>
      </c>
      <c r="S52" s="134">
        <f t="shared" si="18"/>
        <v>0</v>
      </c>
      <c r="T52" s="134" t="e">
        <f>(R52/H52)*100</f>
        <v>#DIV/0!</v>
      </c>
      <c r="U52" s="149">
        <f t="shared" si="13"/>
        <v>38000000</v>
      </c>
      <c r="V52" s="134">
        <f>R52+H52</f>
        <v>0</v>
      </c>
      <c r="W52" s="149">
        <f t="shared" si="15"/>
        <v>38000000</v>
      </c>
      <c r="X52" s="108"/>
    </row>
    <row r="53" spans="2:24" ht="23.25" x14ac:dyDescent="0.25">
      <c r="B53" s="108"/>
      <c r="C53" s="160" t="s">
        <v>155</v>
      </c>
      <c r="D53" s="108"/>
      <c r="E53" s="146">
        <f>E54</f>
        <v>12000000</v>
      </c>
      <c r="F53" s="146">
        <f t="shared" ref="F53:V53" si="28">F54</f>
        <v>11</v>
      </c>
      <c r="G53" s="146">
        <f t="shared" si="28"/>
        <v>6000000</v>
      </c>
      <c r="H53" s="146">
        <f t="shared" si="28"/>
        <v>0</v>
      </c>
      <c r="I53" s="146">
        <f t="shared" si="28"/>
        <v>0</v>
      </c>
      <c r="J53" s="146">
        <f t="shared" si="28"/>
        <v>0</v>
      </c>
      <c r="K53" s="146">
        <f t="shared" si="28"/>
        <v>0</v>
      </c>
      <c r="L53" s="146">
        <f t="shared" si="28"/>
        <v>0</v>
      </c>
      <c r="M53" s="146">
        <f t="shared" si="28"/>
        <v>0</v>
      </c>
      <c r="N53" s="146">
        <f t="shared" si="28"/>
        <v>0</v>
      </c>
      <c r="O53" s="146">
        <f t="shared" si="28"/>
        <v>0</v>
      </c>
      <c r="P53" s="146">
        <f t="shared" si="28"/>
        <v>0</v>
      </c>
      <c r="Q53" s="185">
        <f t="shared" si="28"/>
        <v>0</v>
      </c>
      <c r="R53" s="185">
        <f t="shared" si="28"/>
        <v>11</v>
      </c>
      <c r="S53" s="146">
        <f t="shared" si="18"/>
        <v>0</v>
      </c>
      <c r="T53" s="134" t="e">
        <f>(R53/H53)*100</f>
        <v>#DIV/0!</v>
      </c>
      <c r="U53" s="149">
        <f t="shared" si="13"/>
        <v>18000000</v>
      </c>
      <c r="V53" s="146">
        <f t="shared" si="28"/>
        <v>0</v>
      </c>
      <c r="W53" s="149">
        <f t="shared" si="15"/>
        <v>18000000</v>
      </c>
      <c r="X53" s="108"/>
    </row>
    <row r="54" spans="2:24" ht="23.25" x14ac:dyDescent="0.25">
      <c r="B54" s="108"/>
      <c r="C54" s="118" t="s">
        <v>195</v>
      </c>
      <c r="D54" s="108" t="s">
        <v>178</v>
      </c>
      <c r="E54" s="134">
        <v>12000000</v>
      </c>
      <c r="F54" s="108">
        <v>11</v>
      </c>
      <c r="G54" s="134">
        <v>6000000</v>
      </c>
      <c r="H54" s="108">
        <v>0</v>
      </c>
      <c r="I54" s="134">
        <v>0</v>
      </c>
      <c r="J54" s="108">
        <v>0</v>
      </c>
      <c r="K54" s="134">
        <v>0</v>
      </c>
      <c r="L54" s="108"/>
      <c r="M54" s="134"/>
      <c r="N54" s="108"/>
      <c r="O54" s="134"/>
      <c r="P54" s="108"/>
      <c r="Q54" s="184"/>
      <c r="R54" s="183">
        <v>11</v>
      </c>
      <c r="S54" s="134">
        <f t="shared" si="18"/>
        <v>0</v>
      </c>
      <c r="T54" s="134" t="e">
        <f>(R54/H54)*100</f>
        <v>#DIV/0!</v>
      </c>
      <c r="U54" s="149">
        <f t="shared" si="13"/>
        <v>18000000</v>
      </c>
      <c r="V54" s="134"/>
      <c r="W54" s="149">
        <f t="shared" si="15"/>
        <v>18000000</v>
      </c>
      <c r="X54" s="108"/>
    </row>
    <row r="55" spans="2:24" ht="23.25" x14ac:dyDescent="0.25">
      <c r="B55" s="108"/>
      <c r="C55" s="153" t="str">
        <f>'form 3'!F86</f>
        <v>Program Pembinaan Pemuda dan Olah Raga</v>
      </c>
      <c r="D55" s="108"/>
      <c r="E55" s="146">
        <f>E56+E57</f>
        <v>250000000</v>
      </c>
      <c r="F55" s="146">
        <f t="shared" ref="F55:V55" si="29">F56+F57</f>
        <v>48</v>
      </c>
      <c r="G55" s="146">
        <f t="shared" si="29"/>
        <v>72000000</v>
      </c>
      <c r="H55" s="146">
        <f t="shared" si="29"/>
        <v>5</v>
      </c>
      <c r="I55" s="146">
        <f t="shared" si="29"/>
        <v>70345000</v>
      </c>
      <c r="J55" s="146">
        <f t="shared" si="29"/>
        <v>1</v>
      </c>
      <c r="K55" s="146">
        <f t="shared" si="29"/>
        <v>11375000</v>
      </c>
      <c r="L55" s="146">
        <f t="shared" si="29"/>
        <v>2</v>
      </c>
      <c r="M55" s="146">
        <f t="shared" si="29"/>
        <v>9087984</v>
      </c>
      <c r="N55" s="146">
        <f t="shared" si="29"/>
        <v>3</v>
      </c>
      <c r="O55" s="146">
        <f t="shared" si="29"/>
        <v>28437016</v>
      </c>
      <c r="P55" s="146">
        <f t="shared" si="29"/>
        <v>0</v>
      </c>
      <c r="Q55" s="185">
        <f t="shared" si="29"/>
        <v>600000</v>
      </c>
      <c r="R55" s="185">
        <f t="shared" si="29"/>
        <v>5</v>
      </c>
      <c r="S55" s="146">
        <f t="shared" si="29"/>
        <v>49500000</v>
      </c>
      <c r="T55" s="146">
        <f t="shared" si="29"/>
        <v>200</v>
      </c>
      <c r="U55" s="149">
        <f t="shared" si="13"/>
        <v>392345000</v>
      </c>
      <c r="V55" s="146">
        <f t="shared" si="29"/>
        <v>10</v>
      </c>
      <c r="W55" s="149">
        <f t="shared" si="15"/>
        <v>322000000</v>
      </c>
      <c r="X55" s="108"/>
    </row>
    <row r="56" spans="2:24" ht="23.25" x14ac:dyDescent="0.25">
      <c r="B56" s="108"/>
      <c r="C56" s="118" t="str">
        <f>'form 3'!F87</f>
        <v>Penyelenggaraan Kegiatan  Olah Raga Tingkatan Kecamatan</v>
      </c>
      <c r="D56" s="108" t="s">
        <v>204</v>
      </c>
      <c r="E56" s="134">
        <v>175000000</v>
      </c>
      <c r="F56" s="108">
        <v>24</v>
      </c>
      <c r="G56" s="134">
        <v>66000000</v>
      </c>
      <c r="H56" s="108">
        <v>4</v>
      </c>
      <c r="I56" s="134">
        <v>33916000</v>
      </c>
      <c r="J56" s="108">
        <v>1</v>
      </c>
      <c r="K56" s="134">
        <v>11375000</v>
      </c>
      <c r="L56" s="108">
        <v>1</v>
      </c>
      <c r="M56" s="134">
        <v>8635000</v>
      </c>
      <c r="N56" s="108">
        <v>2</v>
      </c>
      <c r="O56" s="134">
        <v>13890000</v>
      </c>
      <c r="P56" s="108">
        <v>0</v>
      </c>
      <c r="Q56" s="183">
        <v>600000</v>
      </c>
      <c r="R56" s="183">
        <f>J56+L56+N56+P56</f>
        <v>4</v>
      </c>
      <c r="S56" s="134">
        <f t="shared" si="18"/>
        <v>34500000</v>
      </c>
      <c r="T56" s="134">
        <f>(R56/H56)*100</f>
        <v>100</v>
      </c>
      <c r="U56" s="149">
        <f t="shared" si="13"/>
        <v>274916000</v>
      </c>
      <c r="V56" s="134">
        <f>R56+H56</f>
        <v>8</v>
      </c>
      <c r="W56" s="149">
        <f t="shared" si="15"/>
        <v>241000000</v>
      </c>
      <c r="X56" s="108"/>
    </row>
    <row r="57" spans="2:24" x14ac:dyDescent="0.25">
      <c r="B57" s="108"/>
      <c r="C57" s="118" t="str">
        <f>'form 3'!F89</f>
        <v xml:space="preserve">Penyelenggaraan Upacara HUT RI </v>
      </c>
      <c r="D57" s="163" t="s">
        <v>205</v>
      </c>
      <c r="E57" s="134">
        <v>75000000</v>
      </c>
      <c r="F57" s="108">
        <v>24</v>
      </c>
      <c r="G57" s="134">
        <v>6000000</v>
      </c>
      <c r="H57" s="108">
        <v>1</v>
      </c>
      <c r="I57" s="134">
        <v>36429000</v>
      </c>
      <c r="J57" s="108"/>
      <c r="K57" s="134">
        <v>0</v>
      </c>
      <c r="L57" s="108">
        <v>1</v>
      </c>
      <c r="M57" s="134">
        <v>452984</v>
      </c>
      <c r="N57" s="108">
        <v>1</v>
      </c>
      <c r="O57" s="134">
        <v>14547016</v>
      </c>
      <c r="P57" s="108">
        <v>0</v>
      </c>
      <c r="Q57" s="183">
        <v>0</v>
      </c>
      <c r="R57" s="183">
        <v>1</v>
      </c>
      <c r="S57" s="134">
        <f t="shared" si="18"/>
        <v>15000000</v>
      </c>
      <c r="T57" s="134">
        <f>(R57/H57)*100</f>
        <v>100</v>
      </c>
      <c r="U57" s="149">
        <f t="shared" si="13"/>
        <v>117429000</v>
      </c>
      <c r="V57" s="134">
        <f>R57+H57</f>
        <v>2</v>
      </c>
      <c r="W57" s="149">
        <f t="shared" si="15"/>
        <v>81000000</v>
      </c>
      <c r="X57" s="108"/>
    </row>
    <row r="58" spans="2:24" ht="34.5" x14ac:dyDescent="0.25">
      <c r="B58" s="108"/>
      <c r="C58" s="147" t="str">
        <f>'form 3'!F91</f>
        <v>Program Pengembangan Kapasitas Pengelolaan Sumberdaya Alam dan Lingkungan Hidup</v>
      </c>
      <c r="D58" s="57"/>
      <c r="E58" s="146">
        <f>E59</f>
        <v>45000000</v>
      </c>
      <c r="F58" s="146">
        <f t="shared" ref="F58:V58" si="30">F59</f>
        <v>24</v>
      </c>
      <c r="G58" s="146">
        <f t="shared" si="30"/>
        <v>15000000</v>
      </c>
      <c r="H58" s="146">
        <f t="shared" si="30"/>
        <v>0</v>
      </c>
      <c r="I58" s="146">
        <f t="shared" si="30"/>
        <v>0</v>
      </c>
      <c r="J58" s="146">
        <f t="shared" si="30"/>
        <v>0</v>
      </c>
      <c r="K58" s="146">
        <f t="shared" si="30"/>
        <v>0</v>
      </c>
      <c r="L58" s="146">
        <f t="shared" si="30"/>
        <v>0</v>
      </c>
      <c r="M58" s="146">
        <f t="shared" si="30"/>
        <v>0</v>
      </c>
      <c r="N58" s="146">
        <f t="shared" si="30"/>
        <v>0</v>
      </c>
      <c r="O58" s="146">
        <f t="shared" si="30"/>
        <v>0</v>
      </c>
      <c r="P58" s="146">
        <f t="shared" si="30"/>
        <v>0</v>
      </c>
      <c r="Q58" s="185">
        <f t="shared" si="30"/>
        <v>0</v>
      </c>
      <c r="R58" s="185">
        <f t="shared" si="30"/>
        <v>0</v>
      </c>
      <c r="S58" s="146">
        <f t="shared" si="30"/>
        <v>0</v>
      </c>
      <c r="T58" s="146" t="e">
        <f t="shared" si="30"/>
        <v>#DIV/0!</v>
      </c>
      <c r="U58" s="149">
        <f t="shared" si="13"/>
        <v>60000000</v>
      </c>
      <c r="V58" s="146">
        <f t="shared" si="30"/>
        <v>0</v>
      </c>
      <c r="W58" s="149">
        <f t="shared" si="15"/>
        <v>60000000</v>
      </c>
      <c r="X58" s="143"/>
    </row>
    <row r="59" spans="2:24" x14ac:dyDescent="0.25">
      <c r="B59" s="108"/>
      <c r="C59" s="161" t="str">
        <f>'form 3'!F92</f>
        <v>Gerakan Desa Ramag Lingkungan</v>
      </c>
      <c r="D59" s="108" t="s">
        <v>179</v>
      </c>
      <c r="E59" s="134">
        <v>45000000</v>
      </c>
      <c r="F59" s="108">
        <v>24</v>
      </c>
      <c r="G59" s="134">
        <v>15000000</v>
      </c>
      <c r="H59" s="108">
        <v>0</v>
      </c>
      <c r="I59" s="134">
        <v>0</v>
      </c>
      <c r="J59" s="108"/>
      <c r="K59" s="134">
        <v>0</v>
      </c>
      <c r="L59" s="108"/>
      <c r="M59" s="134"/>
      <c r="N59" s="108"/>
      <c r="O59" s="134"/>
      <c r="P59" s="108"/>
      <c r="Q59" s="184">
        <v>0</v>
      </c>
      <c r="R59" s="183">
        <f t="shared" si="17"/>
        <v>0</v>
      </c>
      <c r="S59" s="134">
        <f t="shared" si="18"/>
        <v>0</v>
      </c>
      <c r="T59" s="134" t="e">
        <f>(R59/H59)*100</f>
        <v>#DIV/0!</v>
      </c>
      <c r="U59" s="149">
        <f t="shared" si="13"/>
        <v>60000000</v>
      </c>
      <c r="V59" s="134">
        <f>R59+H59</f>
        <v>0</v>
      </c>
      <c r="W59" s="149">
        <f t="shared" si="15"/>
        <v>60000000</v>
      </c>
      <c r="X59" s="108"/>
    </row>
    <row r="60" spans="2:24" ht="23.25" x14ac:dyDescent="0.25">
      <c r="B60" s="108"/>
      <c r="C60" s="162" t="str">
        <f>'form 3'!F94</f>
        <v>Program Peningkatan Kualitas perencanaan</v>
      </c>
      <c r="D60" s="144"/>
      <c r="E60" s="146">
        <f>E61+E62</f>
        <v>30000000</v>
      </c>
      <c r="F60" s="146">
        <f>F61+F62</f>
        <v>24</v>
      </c>
      <c r="G60" s="146">
        <f t="shared" ref="G60:V60" si="31">G61+G62</f>
        <v>9000000</v>
      </c>
      <c r="H60" s="146">
        <f t="shared" si="31"/>
        <v>0</v>
      </c>
      <c r="I60" s="146">
        <f t="shared" si="31"/>
        <v>0</v>
      </c>
      <c r="J60" s="146">
        <f t="shared" si="31"/>
        <v>0</v>
      </c>
      <c r="K60" s="146">
        <f t="shared" si="31"/>
        <v>0</v>
      </c>
      <c r="L60" s="146">
        <f t="shared" si="31"/>
        <v>0</v>
      </c>
      <c r="M60" s="146">
        <f t="shared" si="31"/>
        <v>0</v>
      </c>
      <c r="N60" s="146">
        <f t="shared" si="31"/>
        <v>0</v>
      </c>
      <c r="O60" s="146">
        <f t="shared" si="31"/>
        <v>0</v>
      </c>
      <c r="P60" s="146">
        <f t="shared" si="31"/>
        <v>0</v>
      </c>
      <c r="Q60" s="185">
        <f t="shared" si="31"/>
        <v>0</v>
      </c>
      <c r="R60" s="185">
        <f t="shared" si="31"/>
        <v>0</v>
      </c>
      <c r="S60" s="146">
        <f t="shared" si="31"/>
        <v>0</v>
      </c>
      <c r="T60" s="146" t="e">
        <f t="shared" si="31"/>
        <v>#DIV/0!</v>
      </c>
      <c r="U60" s="149">
        <f t="shared" si="13"/>
        <v>39000000</v>
      </c>
      <c r="V60" s="146">
        <f t="shared" si="31"/>
        <v>0</v>
      </c>
      <c r="W60" s="149">
        <f t="shared" si="15"/>
        <v>39000000</v>
      </c>
      <c r="X60" s="108"/>
    </row>
    <row r="61" spans="2:24" ht="23.25" x14ac:dyDescent="0.25">
      <c r="B61" s="108"/>
      <c r="C61" s="161" t="str">
        <f>'form 3'!F95</f>
        <v>Penyusunan dan Evaluasi Rencana Kerja SKPD</v>
      </c>
      <c r="D61" s="118" t="s">
        <v>183</v>
      </c>
      <c r="E61" s="134">
        <v>20000000</v>
      </c>
      <c r="F61" s="108">
        <v>12</v>
      </c>
      <c r="G61" s="134">
        <v>7000000</v>
      </c>
      <c r="H61" s="108">
        <v>0</v>
      </c>
      <c r="I61" s="134">
        <v>0</v>
      </c>
      <c r="J61" s="108">
        <v>0</v>
      </c>
      <c r="K61" s="134">
        <v>0</v>
      </c>
      <c r="L61" s="108"/>
      <c r="M61" s="134">
        <v>0</v>
      </c>
      <c r="N61" s="108"/>
      <c r="O61" s="134">
        <v>0</v>
      </c>
      <c r="P61" s="108"/>
      <c r="Q61" s="184"/>
      <c r="R61" s="183">
        <f t="shared" si="17"/>
        <v>0</v>
      </c>
      <c r="S61" s="134">
        <f t="shared" si="18"/>
        <v>0</v>
      </c>
      <c r="T61" s="134" t="e">
        <f>(R61/H61)*100</f>
        <v>#DIV/0!</v>
      </c>
      <c r="U61" s="149">
        <f t="shared" si="13"/>
        <v>27000000</v>
      </c>
      <c r="V61" s="134">
        <f>R61+H61</f>
        <v>0</v>
      </c>
      <c r="W61" s="149">
        <f t="shared" si="15"/>
        <v>27000000</v>
      </c>
      <c r="X61" s="108"/>
    </row>
    <row r="62" spans="2:24" ht="23.25" x14ac:dyDescent="0.25">
      <c r="B62" s="108"/>
      <c r="C62" s="161" t="str">
        <f>'form 3'!F96</f>
        <v>Monitoring, Evaluasi dan Pengandalian Program/Kegiatan SKPD</v>
      </c>
      <c r="D62" s="108" t="s">
        <v>184</v>
      </c>
      <c r="E62" s="134">
        <v>10000000</v>
      </c>
      <c r="F62" s="108">
        <v>12</v>
      </c>
      <c r="G62" s="134">
        <v>2000000</v>
      </c>
      <c r="H62" s="108"/>
      <c r="I62" s="134">
        <v>0</v>
      </c>
      <c r="J62" s="108">
        <v>0</v>
      </c>
      <c r="K62" s="134">
        <v>0</v>
      </c>
      <c r="L62" s="108"/>
      <c r="M62" s="134">
        <v>0</v>
      </c>
      <c r="N62" s="108"/>
      <c r="O62" s="134">
        <v>0</v>
      </c>
      <c r="P62" s="108"/>
      <c r="Q62" s="184"/>
      <c r="R62" s="183">
        <f>P62+N62+L62+J62</f>
        <v>0</v>
      </c>
      <c r="S62" s="134">
        <f t="shared" si="18"/>
        <v>0</v>
      </c>
      <c r="T62" s="134" t="e">
        <f>(R62/H62)*100</f>
        <v>#DIV/0!</v>
      </c>
      <c r="U62" s="149">
        <f t="shared" si="13"/>
        <v>12000000</v>
      </c>
      <c r="V62" s="134">
        <f>R62+H62</f>
        <v>0</v>
      </c>
      <c r="W62" s="149">
        <f t="shared" si="15"/>
        <v>12000000</v>
      </c>
      <c r="X62" s="108"/>
    </row>
    <row r="63" spans="2:24" ht="34.5" x14ac:dyDescent="0.25">
      <c r="B63" s="108"/>
      <c r="C63" s="145" t="str">
        <f>'form 3'!F98</f>
        <v>Peningkatan Koord,Fasilitasi,Pembinaan Administrasi  Pemberdayaan Masay. Desa/Kel di Kecamatan</v>
      </c>
      <c r="D63" s="108"/>
      <c r="E63" s="146">
        <f>E65+E66+E67+E68+E69+E70+E71+E64</f>
        <v>425000000</v>
      </c>
      <c r="F63" s="146">
        <f t="shared" ref="F63:V63" si="32">F65+F66+F67+F68+F69+F70+F71+F64</f>
        <v>148</v>
      </c>
      <c r="G63" s="146">
        <f t="shared" si="32"/>
        <v>152090000</v>
      </c>
      <c r="H63" s="146">
        <f t="shared" si="32"/>
        <v>76</v>
      </c>
      <c r="I63" s="146">
        <f t="shared" si="32"/>
        <v>109563000</v>
      </c>
      <c r="J63" s="146">
        <f t="shared" si="32"/>
        <v>29</v>
      </c>
      <c r="K63" s="146">
        <f t="shared" si="32"/>
        <v>53368539</v>
      </c>
      <c r="L63" s="146">
        <f t="shared" si="32"/>
        <v>16</v>
      </c>
      <c r="M63" s="146">
        <f t="shared" si="32"/>
        <v>6449000</v>
      </c>
      <c r="N63" s="146">
        <f t="shared" si="32"/>
        <v>3</v>
      </c>
      <c r="O63" s="146">
        <f t="shared" si="32"/>
        <v>3899461</v>
      </c>
      <c r="P63" s="146"/>
      <c r="Q63" s="185">
        <f t="shared" si="32"/>
        <v>16783000</v>
      </c>
      <c r="R63" s="185">
        <f t="shared" si="32"/>
        <v>63</v>
      </c>
      <c r="S63" s="146">
        <f t="shared" si="18"/>
        <v>80500000</v>
      </c>
      <c r="T63" s="146">
        <f t="shared" si="32"/>
        <v>592.30769230769238</v>
      </c>
      <c r="U63" s="149">
        <f t="shared" si="13"/>
        <v>686653000</v>
      </c>
      <c r="V63" s="146">
        <f t="shared" si="32"/>
        <v>115</v>
      </c>
      <c r="W63" s="149">
        <f t="shared" si="15"/>
        <v>577090000</v>
      </c>
      <c r="X63" s="108"/>
    </row>
    <row r="64" spans="2:24" ht="23.25" x14ac:dyDescent="0.25">
      <c r="B64" s="108"/>
      <c r="C64" s="164" t="s">
        <v>194</v>
      </c>
      <c r="D64" s="108" t="s">
        <v>131</v>
      </c>
      <c r="E64" s="134">
        <v>27500000</v>
      </c>
      <c r="F64" s="134">
        <v>24</v>
      </c>
      <c r="G64" s="134">
        <v>11000000</v>
      </c>
      <c r="H64" s="134">
        <v>12</v>
      </c>
      <c r="I64" s="134">
        <v>6000000</v>
      </c>
      <c r="J64" s="146">
        <v>6</v>
      </c>
      <c r="K64" s="134">
        <v>1110000</v>
      </c>
      <c r="L64" s="134">
        <v>0</v>
      </c>
      <c r="M64" s="134">
        <v>0</v>
      </c>
      <c r="N64" s="134">
        <v>0</v>
      </c>
      <c r="O64" s="134">
        <v>0</v>
      </c>
      <c r="P64" s="134">
        <v>6</v>
      </c>
      <c r="Q64" s="183">
        <v>4390000</v>
      </c>
      <c r="R64" s="183">
        <f>J64+L64+M64+N64+O64+P64</f>
        <v>12</v>
      </c>
      <c r="S64" s="134">
        <f t="shared" si="18"/>
        <v>5500000</v>
      </c>
      <c r="T64" s="146"/>
      <c r="U64" s="149">
        <f t="shared" si="13"/>
        <v>44500000</v>
      </c>
      <c r="V64" s="146"/>
      <c r="W64" s="149">
        <f t="shared" si="15"/>
        <v>38500000</v>
      </c>
      <c r="X64" s="108"/>
    </row>
    <row r="65" spans="2:24" ht="23.25" x14ac:dyDescent="0.25">
      <c r="B65" s="108"/>
      <c r="C65" s="161" t="str">
        <f>'form 3'!F102</f>
        <v>Peningkatan Pembinaan Administrasi PMD</v>
      </c>
      <c r="D65" s="108" t="s">
        <v>132</v>
      </c>
      <c r="E65" s="134">
        <v>25000000</v>
      </c>
      <c r="F65" s="108">
        <v>24</v>
      </c>
      <c r="G65" s="134">
        <v>8000000</v>
      </c>
      <c r="H65" s="108">
        <v>12</v>
      </c>
      <c r="I65" s="134">
        <v>4000000</v>
      </c>
      <c r="J65" s="108">
        <v>12</v>
      </c>
      <c r="K65" s="134">
        <v>4000000</v>
      </c>
      <c r="L65" s="108">
        <v>0</v>
      </c>
      <c r="M65" s="134">
        <v>0</v>
      </c>
      <c r="N65" s="108">
        <v>0</v>
      </c>
      <c r="O65" s="108">
        <v>0</v>
      </c>
      <c r="P65" s="108">
        <v>0</v>
      </c>
      <c r="Q65" s="184">
        <v>0</v>
      </c>
      <c r="R65" s="183">
        <f t="shared" ref="R65:R71" si="33">J65+L65+M65+N65+O65+P65</f>
        <v>12</v>
      </c>
      <c r="S65" s="134">
        <f t="shared" si="18"/>
        <v>4000000</v>
      </c>
      <c r="T65" s="134">
        <f t="shared" ref="T65:T71" si="34">(R65/H65)*100</f>
        <v>100</v>
      </c>
      <c r="U65" s="149">
        <f t="shared" si="13"/>
        <v>37000000</v>
      </c>
      <c r="V65" s="134">
        <f t="shared" ref="V65:V71" si="35">R65+H65</f>
        <v>24</v>
      </c>
      <c r="W65" s="149">
        <f t="shared" si="15"/>
        <v>33000000</v>
      </c>
      <c r="X65" s="108"/>
    </row>
    <row r="66" spans="2:24" ht="23.25" x14ac:dyDescent="0.25">
      <c r="B66" s="108"/>
      <c r="C66" s="161" t="str">
        <f>'form 3'!F104</f>
        <v>Peningkatan fasilitasi administrasi  PMD</v>
      </c>
      <c r="D66" s="108" t="s">
        <v>133</v>
      </c>
      <c r="E66" s="134">
        <v>20000000</v>
      </c>
      <c r="F66" s="108">
        <v>24</v>
      </c>
      <c r="G66" s="134">
        <v>4000000</v>
      </c>
      <c r="H66" s="108">
        <v>12</v>
      </c>
      <c r="I66" s="134">
        <v>18366000</v>
      </c>
      <c r="J66" s="108">
        <v>0</v>
      </c>
      <c r="K66" s="134">
        <v>0</v>
      </c>
      <c r="L66" s="108">
        <v>0</v>
      </c>
      <c r="M66" s="134">
        <v>0</v>
      </c>
      <c r="N66" s="108">
        <v>0</v>
      </c>
      <c r="O66" s="134">
        <v>0</v>
      </c>
      <c r="P66" s="108">
        <v>0</v>
      </c>
      <c r="Q66" s="183">
        <v>0</v>
      </c>
      <c r="R66" s="183">
        <f t="shared" si="33"/>
        <v>0</v>
      </c>
      <c r="S66" s="134">
        <f t="shared" si="18"/>
        <v>0</v>
      </c>
      <c r="T66" s="134">
        <f t="shared" si="34"/>
        <v>0</v>
      </c>
      <c r="U66" s="149">
        <f t="shared" si="13"/>
        <v>42366000</v>
      </c>
      <c r="V66" s="134">
        <f t="shared" si="35"/>
        <v>12</v>
      </c>
      <c r="W66" s="149">
        <f t="shared" si="15"/>
        <v>24000000</v>
      </c>
      <c r="X66" s="108"/>
    </row>
    <row r="67" spans="2:24" ht="23.25" x14ac:dyDescent="0.25">
      <c r="B67" s="154"/>
      <c r="C67" s="161" t="str">
        <f>'form 3'!F106</f>
        <v>Penunjang operasional penyampaian bantuan keuangan</v>
      </c>
      <c r="D67" s="108" t="s">
        <v>134</v>
      </c>
      <c r="E67" s="134">
        <v>37500000</v>
      </c>
      <c r="F67" s="108">
        <v>24</v>
      </c>
      <c r="G67" s="134">
        <v>16090000</v>
      </c>
      <c r="H67" s="108">
        <v>12</v>
      </c>
      <c r="I67" s="134">
        <v>9197000</v>
      </c>
      <c r="J67" s="108">
        <v>6</v>
      </c>
      <c r="K67" s="134">
        <v>3460000</v>
      </c>
      <c r="L67" s="108">
        <v>0</v>
      </c>
      <c r="M67" s="134">
        <v>0</v>
      </c>
      <c r="N67" s="108">
        <v>0</v>
      </c>
      <c r="O67" s="134">
        <v>0</v>
      </c>
      <c r="P67" s="108">
        <v>6</v>
      </c>
      <c r="Q67" s="183">
        <v>6540000</v>
      </c>
      <c r="R67" s="183">
        <f t="shared" si="33"/>
        <v>12</v>
      </c>
      <c r="S67" s="134">
        <f t="shared" si="18"/>
        <v>10000000</v>
      </c>
      <c r="T67" s="134">
        <f t="shared" si="34"/>
        <v>100</v>
      </c>
      <c r="U67" s="149">
        <f t="shared" si="13"/>
        <v>62787000</v>
      </c>
      <c r="V67" s="134">
        <f t="shared" si="35"/>
        <v>24</v>
      </c>
      <c r="W67" s="149">
        <f t="shared" si="15"/>
        <v>53590000</v>
      </c>
      <c r="X67" s="108"/>
    </row>
    <row r="68" spans="2:24" ht="23.25" x14ac:dyDescent="0.25">
      <c r="B68" s="154"/>
      <c r="C68" s="161" t="str">
        <f>'form 3'!F109</f>
        <v>Fasilitasi 10 Program PKK Tingkat Kecamatan</v>
      </c>
      <c r="D68" s="163" t="s">
        <v>135</v>
      </c>
      <c r="E68" s="134">
        <v>115000000</v>
      </c>
      <c r="F68" s="108">
        <v>24</v>
      </c>
      <c r="G68" s="134">
        <v>45000000</v>
      </c>
      <c r="H68" s="108">
        <v>13</v>
      </c>
      <c r="I68" s="134">
        <v>25000000</v>
      </c>
      <c r="J68" s="108">
        <v>3</v>
      </c>
      <c r="K68" s="134">
        <v>8798539</v>
      </c>
      <c r="L68" s="108">
        <v>3</v>
      </c>
      <c r="M68" s="134">
        <v>6449000</v>
      </c>
      <c r="N68" s="108">
        <v>3</v>
      </c>
      <c r="O68" s="134">
        <v>3899461</v>
      </c>
      <c r="P68" s="108">
        <v>3</v>
      </c>
      <c r="Q68" s="183">
        <v>5853000</v>
      </c>
      <c r="R68" s="183">
        <f>J68+L68+N68+P68</f>
        <v>12</v>
      </c>
      <c r="S68" s="134">
        <f t="shared" si="18"/>
        <v>25000000</v>
      </c>
      <c r="T68" s="134">
        <f t="shared" si="34"/>
        <v>92.307692307692307</v>
      </c>
      <c r="U68" s="149">
        <f t="shared" si="13"/>
        <v>185000000</v>
      </c>
      <c r="V68" s="134">
        <f t="shared" si="35"/>
        <v>25</v>
      </c>
      <c r="W68" s="149">
        <f t="shared" si="15"/>
        <v>160000000</v>
      </c>
      <c r="X68" s="108"/>
    </row>
    <row r="69" spans="2:24" ht="23.25" x14ac:dyDescent="0.25">
      <c r="B69" s="154"/>
      <c r="C69" s="161" t="s">
        <v>190</v>
      </c>
      <c r="D69" s="163" t="s">
        <v>206</v>
      </c>
      <c r="E69" s="134">
        <v>30000000</v>
      </c>
      <c r="F69" s="108">
        <v>24</v>
      </c>
      <c r="G69" s="134">
        <v>6000000</v>
      </c>
      <c r="H69" s="108">
        <v>13</v>
      </c>
      <c r="I69" s="134">
        <v>6000000</v>
      </c>
      <c r="J69" s="108">
        <v>0</v>
      </c>
      <c r="K69" s="134">
        <v>0</v>
      </c>
      <c r="L69" s="108">
        <v>13</v>
      </c>
      <c r="M69" s="134">
        <v>0</v>
      </c>
      <c r="N69" s="108">
        <v>0</v>
      </c>
      <c r="O69" s="134">
        <v>0</v>
      </c>
      <c r="P69" s="108">
        <v>0</v>
      </c>
      <c r="Q69" s="184">
        <v>0</v>
      </c>
      <c r="R69" s="183">
        <f>J69+L69+N69+P69</f>
        <v>13</v>
      </c>
      <c r="S69" s="134">
        <f t="shared" si="18"/>
        <v>0</v>
      </c>
      <c r="T69" s="134">
        <f t="shared" si="34"/>
        <v>100</v>
      </c>
      <c r="U69" s="149">
        <f t="shared" si="13"/>
        <v>42000000</v>
      </c>
      <c r="V69" s="134">
        <f t="shared" si="35"/>
        <v>26</v>
      </c>
      <c r="W69" s="149">
        <f t="shared" si="15"/>
        <v>36000000</v>
      </c>
      <c r="X69" s="108"/>
    </row>
    <row r="70" spans="2:24" x14ac:dyDescent="0.25">
      <c r="B70" s="154"/>
      <c r="C70" s="161" t="s">
        <v>191</v>
      </c>
      <c r="D70" s="163" t="s">
        <v>207</v>
      </c>
      <c r="E70" s="134">
        <v>140000000</v>
      </c>
      <c r="F70" s="108">
        <v>2</v>
      </c>
      <c r="G70" s="134">
        <v>50000000</v>
      </c>
      <c r="H70" s="108">
        <v>1</v>
      </c>
      <c r="I70" s="134">
        <v>35000000</v>
      </c>
      <c r="J70" s="108">
        <v>1</v>
      </c>
      <c r="K70" s="134">
        <v>30000000</v>
      </c>
      <c r="L70" s="108">
        <v>0</v>
      </c>
      <c r="M70" s="134">
        <v>0</v>
      </c>
      <c r="N70" s="108">
        <v>0</v>
      </c>
      <c r="O70" s="134">
        <v>0</v>
      </c>
      <c r="P70" s="108">
        <v>0</v>
      </c>
      <c r="Q70" s="184">
        <v>0</v>
      </c>
      <c r="R70" s="183">
        <f t="shared" si="33"/>
        <v>1</v>
      </c>
      <c r="S70" s="134">
        <f t="shared" si="18"/>
        <v>30000000</v>
      </c>
      <c r="T70" s="134">
        <f t="shared" si="34"/>
        <v>100</v>
      </c>
      <c r="U70" s="149">
        <f t="shared" si="13"/>
        <v>225000000</v>
      </c>
      <c r="V70" s="134">
        <f t="shared" si="35"/>
        <v>2</v>
      </c>
      <c r="W70" s="149">
        <f t="shared" si="15"/>
        <v>190000000</v>
      </c>
      <c r="X70" s="108"/>
    </row>
    <row r="71" spans="2:24" x14ac:dyDescent="0.25">
      <c r="B71" s="154"/>
      <c r="C71" s="161" t="s">
        <v>192</v>
      </c>
      <c r="D71" s="108" t="s">
        <v>208</v>
      </c>
      <c r="E71" s="134">
        <v>30000000</v>
      </c>
      <c r="F71" s="108">
        <v>2</v>
      </c>
      <c r="G71" s="134">
        <v>12000000</v>
      </c>
      <c r="H71" s="108">
        <v>1</v>
      </c>
      <c r="I71" s="134">
        <v>6000000</v>
      </c>
      <c r="J71" s="108">
        <v>1</v>
      </c>
      <c r="K71" s="134">
        <v>6000000</v>
      </c>
      <c r="L71" s="108">
        <v>0</v>
      </c>
      <c r="M71" s="134">
        <v>0</v>
      </c>
      <c r="N71" s="108">
        <v>0</v>
      </c>
      <c r="O71" s="134">
        <v>0</v>
      </c>
      <c r="P71" s="108">
        <v>0</v>
      </c>
      <c r="Q71" s="184">
        <v>0</v>
      </c>
      <c r="R71" s="183">
        <f t="shared" si="33"/>
        <v>1</v>
      </c>
      <c r="S71" s="134">
        <f t="shared" si="18"/>
        <v>6000000</v>
      </c>
      <c r="T71" s="134">
        <f t="shared" si="34"/>
        <v>100</v>
      </c>
      <c r="U71" s="149">
        <f t="shared" si="13"/>
        <v>48000000</v>
      </c>
      <c r="V71" s="134">
        <f t="shared" si="35"/>
        <v>2</v>
      </c>
      <c r="W71" s="149">
        <f t="shared" si="15"/>
        <v>42000000</v>
      </c>
      <c r="X71" s="108"/>
    </row>
    <row r="72" spans="2:24" ht="45.75" x14ac:dyDescent="0.25">
      <c r="B72" s="155"/>
      <c r="C72" s="145" t="str">
        <f>'form 3'!F120</f>
        <v>Peningkatan Koord,Falisilitasi,Pembinaan Administrasi  Ketentraman dan ketertiban Umum Tk Kecamatan</v>
      </c>
      <c r="D72" s="108"/>
      <c r="E72" s="146">
        <f>E73+E74+E75</f>
        <v>165750000</v>
      </c>
      <c r="F72" s="146">
        <f t="shared" ref="F72:V72" si="36">F73+F74+F75</f>
        <v>72</v>
      </c>
      <c r="G72" s="146">
        <f t="shared" si="36"/>
        <v>60750000</v>
      </c>
      <c r="H72" s="146">
        <f t="shared" si="36"/>
        <v>36</v>
      </c>
      <c r="I72" s="146">
        <f t="shared" si="36"/>
        <v>48686000</v>
      </c>
      <c r="J72" s="146">
        <f t="shared" si="36"/>
        <v>5</v>
      </c>
      <c r="K72" s="146">
        <f t="shared" si="36"/>
        <v>9700000</v>
      </c>
      <c r="L72" s="146">
        <f t="shared" si="36"/>
        <v>11</v>
      </c>
      <c r="M72" s="146">
        <f t="shared" si="36"/>
        <v>13810159</v>
      </c>
      <c r="N72" s="146">
        <f t="shared" si="36"/>
        <v>3</v>
      </c>
      <c r="O72" s="146">
        <f t="shared" si="36"/>
        <v>7400000</v>
      </c>
      <c r="P72" s="146">
        <f t="shared" si="36"/>
        <v>17</v>
      </c>
      <c r="Q72" s="185">
        <f t="shared" si="36"/>
        <v>14489841</v>
      </c>
      <c r="R72" s="185">
        <f t="shared" si="36"/>
        <v>36</v>
      </c>
      <c r="S72" s="146">
        <f t="shared" si="36"/>
        <v>45400000</v>
      </c>
      <c r="T72" s="146">
        <f t="shared" si="36"/>
        <v>300</v>
      </c>
      <c r="U72" s="149">
        <f t="shared" si="13"/>
        <v>275186000</v>
      </c>
      <c r="V72" s="146">
        <f t="shared" si="36"/>
        <v>72</v>
      </c>
      <c r="W72" s="149">
        <f t="shared" si="15"/>
        <v>226500000</v>
      </c>
      <c r="X72" s="108"/>
    </row>
    <row r="73" spans="2:24" ht="23.25" x14ac:dyDescent="0.25">
      <c r="B73" s="155"/>
      <c r="C73" s="161" t="str">
        <f>'form 3'!F122</f>
        <v>Peningkatan Koordinasi Administrasi  Trantib  Tingkat Kec.</v>
      </c>
      <c r="D73" s="108" t="s">
        <v>131</v>
      </c>
      <c r="E73" s="134">
        <v>116500000</v>
      </c>
      <c r="F73" s="108">
        <v>24</v>
      </c>
      <c r="G73" s="134">
        <v>40500000</v>
      </c>
      <c r="H73" s="108">
        <v>12</v>
      </c>
      <c r="I73" s="134">
        <v>35500000</v>
      </c>
      <c r="J73" s="108">
        <v>0</v>
      </c>
      <c r="K73" s="134">
        <v>7700000</v>
      </c>
      <c r="L73" s="108">
        <v>0</v>
      </c>
      <c r="M73" s="134">
        <v>9685159</v>
      </c>
      <c r="N73" s="108">
        <v>3</v>
      </c>
      <c r="O73" s="134">
        <v>7400000</v>
      </c>
      <c r="P73" s="108">
        <v>9</v>
      </c>
      <c r="Q73" s="183">
        <v>10714841</v>
      </c>
      <c r="R73" s="183">
        <f t="shared" si="17"/>
        <v>12</v>
      </c>
      <c r="S73" s="134">
        <f t="shared" si="18"/>
        <v>35500000</v>
      </c>
      <c r="T73" s="134">
        <f>(R73/H73)*100</f>
        <v>100</v>
      </c>
      <c r="U73" s="149">
        <f t="shared" si="13"/>
        <v>192500000</v>
      </c>
      <c r="V73" s="134">
        <f>R73+H73</f>
        <v>24</v>
      </c>
      <c r="W73" s="149">
        <f t="shared" si="15"/>
        <v>157000000</v>
      </c>
      <c r="X73" s="108"/>
    </row>
    <row r="74" spans="2:24" ht="23.25" x14ac:dyDescent="0.25">
      <c r="B74" s="155"/>
      <c r="C74" s="161" t="str">
        <f>'form 3'!F124</f>
        <v>Peningkatan Pembinaan Administrasi  Trantib Tingkat.Kec</v>
      </c>
      <c r="D74" s="108" t="s">
        <v>132</v>
      </c>
      <c r="E74" s="134">
        <v>15000000</v>
      </c>
      <c r="F74" s="108">
        <v>24</v>
      </c>
      <c r="G74" s="134">
        <v>7000000</v>
      </c>
      <c r="H74" s="108">
        <v>12</v>
      </c>
      <c r="I74" s="134">
        <v>3500000</v>
      </c>
      <c r="J74" s="108">
        <v>0</v>
      </c>
      <c r="K74" s="134">
        <v>0</v>
      </c>
      <c r="L74" s="108">
        <v>6</v>
      </c>
      <c r="M74" s="134">
        <v>2405000</v>
      </c>
      <c r="N74" s="108">
        <v>0</v>
      </c>
      <c r="O74" s="134">
        <v>0</v>
      </c>
      <c r="P74" s="108">
        <v>6</v>
      </c>
      <c r="Q74" s="183">
        <v>1095000</v>
      </c>
      <c r="R74" s="183">
        <f t="shared" si="17"/>
        <v>12</v>
      </c>
      <c r="S74" s="134">
        <f t="shared" si="18"/>
        <v>3500000</v>
      </c>
      <c r="T74" s="134">
        <f>(R74/H74)*100</f>
        <v>100</v>
      </c>
      <c r="U74" s="149">
        <f t="shared" si="13"/>
        <v>25500000</v>
      </c>
      <c r="V74" s="134">
        <f>R74+H74</f>
        <v>24</v>
      </c>
      <c r="W74" s="149">
        <f t="shared" si="15"/>
        <v>22000000</v>
      </c>
      <c r="X74" s="108"/>
    </row>
    <row r="75" spans="2:24" ht="23.25" x14ac:dyDescent="0.25">
      <c r="B75" s="155"/>
      <c r="C75" s="161" t="str">
        <f>'form 3'!F126</f>
        <v>Peningkatan fasilitasi administrasi  Trantib Tingkat Kec.</v>
      </c>
      <c r="D75" s="108" t="s">
        <v>133</v>
      </c>
      <c r="E75" s="134">
        <v>34250000</v>
      </c>
      <c r="F75" s="108">
        <v>24</v>
      </c>
      <c r="G75" s="134">
        <v>13250000</v>
      </c>
      <c r="H75" s="108">
        <v>12</v>
      </c>
      <c r="I75" s="134">
        <v>9686000</v>
      </c>
      <c r="J75" s="108">
        <v>5</v>
      </c>
      <c r="K75" s="134">
        <v>2000000</v>
      </c>
      <c r="L75" s="108">
        <v>5</v>
      </c>
      <c r="M75" s="134">
        <v>1720000</v>
      </c>
      <c r="N75" s="108">
        <v>0</v>
      </c>
      <c r="O75" s="134">
        <v>0</v>
      </c>
      <c r="P75" s="108">
        <v>2</v>
      </c>
      <c r="Q75" s="183">
        <v>2680000</v>
      </c>
      <c r="R75" s="183">
        <f t="shared" si="17"/>
        <v>12</v>
      </c>
      <c r="S75" s="134">
        <f t="shared" si="18"/>
        <v>6400000</v>
      </c>
      <c r="T75" s="134">
        <f>(R75/H75)*100</f>
        <v>100</v>
      </c>
      <c r="U75" s="149">
        <f t="shared" si="13"/>
        <v>57186000</v>
      </c>
      <c r="V75" s="134">
        <f>R75+H75</f>
        <v>24</v>
      </c>
      <c r="W75" s="149">
        <f t="shared" si="15"/>
        <v>47500000</v>
      </c>
      <c r="X75" s="108"/>
    </row>
    <row r="76" spans="2:24" ht="34.5" x14ac:dyDescent="0.25">
      <c r="B76" s="108"/>
      <c r="C76" s="147" t="str">
        <f>'form 3'!F128</f>
        <v>Peningkatan Koord,Fasilitasi,Pembinaan Administrasi  Tata Pemerintahan Tk Kecamatan</v>
      </c>
      <c r="D76" s="108"/>
      <c r="E76" s="146">
        <f t="shared" ref="E76:T76" si="37">E77+E78+E79+E80+E81+E82+E84</f>
        <v>182500000</v>
      </c>
      <c r="F76" s="146">
        <f t="shared" si="37"/>
        <v>98</v>
      </c>
      <c r="G76" s="146">
        <f t="shared" si="37"/>
        <v>85800000</v>
      </c>
      <c r="H76" s="146">
        <f t="shared" si="37"/>
        <v>69</v>
      </c>
      <c r="I76" s="146">
        <f t="shared" si="37"/>
        <v>47077000</v>
      </c>
      <c r="J76" s="146">
        <f t="shared" si="37"/>
        <v>41</v>
      </c>
      <c r="K76" s="146">
        <f t="shared" si="37"/>
        <v>2583500</v>
      </c>
      <c r="L76" s="146">
        <f t="shared" si="37"/>
        <v>16</v>
      </c>
      <c r="M76" s="146">
        <f t="shared" si="37"/>
        <v>19352500</v>
      </c>
      <c r="N76" s="146">
        <f t="shared" si="37"/>
        <v>0</v>
      </c>
      <c r="O76" s="146">
        <f t="shared" si="37"/>
        <v>9580000</v>
      </c>
      <c r="P76" s="146">
        <f t="shared" si="37"/>
        <v>3</v>
      </c>
      <c r="Q76" s="185">
        <f t="shared" si="37"/>
        <v>15669000</v>
      </c>
      <c r="R76" s="185">
        <f t="shared" si="37"/>
        <v>60</v>
      </c>
      <c r="S76" s="146">
        <f t="shared" si="37"/>
        <v>47185000</v>
      </c>
      <c r="T76" s="146" t="e">
        <f t="shared" si="37"/>
        <v>#DIV/0!</v>
      </c>
      <c r="U76" s="149">
        <f t="shared" si="13"/>
        <v>315377000</v>
      </c>
      <c r="V76" s="146">
        <f>V77+V78+V79+V80+V81+V82+V84</f>
        <v>129</v>
      </c>
      <c r="W76" s="149">
        <f t="shared" si="15"/>
        <v>268300000</v>
      </c>
      <c r="X76" s="108"/>
    </row>
    <row r="77" spans="2:24" ht="23.25" x14ac:dyDescent="0.25">
      <c r="B77" s="108"/>
      <c r="C77" s="161" t="str">
        <f>'form 3'!F130</f>
        <v>Peningkatan Koordinasi Administrasi Tata Pemerintahan Tingkat Kec.</v>
      </c>
      <c r="D77" s="108" t="s">
        <v>131</v>
      </c>
      <c r="E77" s="134">
        <v>18000000</v>
      </c>
      <c r="F77" s="108">
        <v>24</v>
      </c>
      <c r="G77" s="134">
        <v>12000000</v>
      </c>
      <c r="H77" s="108">
        <v>12</v>
      </c>
      <c r="I77" s="134">
        <v>6000000</v>
      </c>
      <c r="J77" s="108">
        <v>6</v>
      </c>
      <c r="K77" s="134">
        <v>2583500</v>
      </c>
      <c r="L77" s="108">
        <v>3</v>
      </c>
      <c r="M77" s="134">
        <v>1522500</v>
      </c>
      <c r="N77" s="108">
        <v>0</v>
      </c>
      <c r="O77" s="134">
        <v>0</v>
      </c>
      <c r="P77" s="108">
        <v>3</v>
      </c>
      <c r="Q77" s="183">
        <v>1894000</v>
      </c>
      <c r="R77" s="183">
        <f t="shared" si="17"/>
        <v>12</v>
      </c>
      <c r="S77" s="134">
        <f t="shared" si="18"/>
        <v>6000000</v>
      </c>
      <c r="T77" s="134">
        <f t="shared" ref="T77:T82" si="38">(R77/H77)*100</f>
        <v>100</v>
      </c>
      <c r="U77" s="149">
        <f t="shared" si="13"/>
        <v>36000000</v>
      </c>
      <c r="V77" s="134">
        <f t="shared" ref="V77:V82" si="39">R77+H77</f>
        <v>24</v>
      </c>
      <c r="W77" s="149">
        <f t="shared" si="15"/>
        <v>30000000</v>
      </c>
      <c r="X77" s="108"/>
    </row>
    <row r="78" spans="2:24" ht="23.25" x14ac:dyDescent="0.25">
      <c r="B78" s="108"/>
      <c r="C78" s="161" t="str">
        <f>'form 3'!F132</f>
        <v>Peningkatan Pembinaan Administrasi  Tata Pemerintahan Tingkat.Kec</v>
      </c>
      <c r="D78" s="163" t="s">
        <v>132</v>
      </c>
      <c r="E78" s="134">
        <v>15000000</v>
      </c>
      <c r="F78" s="108">
        <v>24</v>
      </c>
      <c r="G78" s="134">
        <v>7795000</v>
      </c>
      <c r="H78" s="108">
        <v>12</v>
      </c>
      <c r="I78" s="134">
        <v>5000000</v>
      </c>
      <c r="J78" s="108">
        <v>12</v>
      </c>
      <c r="K78" s="134">
        <v>0</v>
      </c>
      <c r="L78" s="108">
        <v>0</v>
      </c>
      <c r="M78" s="134">
        <v>2220000</v>
      </c>
      <c r="N78" s="108">
        <v>0</v>
      </c>
      <c r="O78" s="134">
        <v>0</v>
      </c>
      <c r="P78" s="108">
        <v>0</v>
      </c>
      <c r="Q78" s="183">
        <v>2575000</v>
      </c>
      <c r="R78" s="183">
        <f t="shared" si="17"/>
        <v>12</v>
      </c>
      <c r="S78" s="134">
        <f t="shared" si="18"/>
        <v>4795000</v>
      </c>
      <c r="T78" s="134">
        <f t="shared" si="38"/>
        <v>100</v>
      </c>
      <c r="U78" s="149">
        <f t="shared" si="13"/>
        <v>27795000</v>
      </c>
      <c r="V78" s="134">
        <f t="shared" si="39"/>
        <v>24</v>
      </c>
      <c r="W78" s="149">
        <f t="shared" si="15"/>
        <v>22795000</v>
      </c>
      <c r="X78" s="108"/>
    </row>
    <row r="79" spans="2:24" ht="23.25" x14ac:dyDescent="0.25">
      <c r="B79" s="108"/>
      <c r="C79" s="161" t="str">
        <f>'form 3'!F134</f>
        <v>Peningkatan fasilitasi administrasi   Tata  Pemerintahan Tingkat Kec.</v>
      </c>
      <c r="D79" s="108" t="s">
        <v>133</v>
      </c>
      <c r="E79" s="134">
        <v>20000000</v>
      </c>
      <c r="F79" s="108">
        <v>24</v>
      </c>
      <c r="G79" s="134">
        <v>4000000</v>
      </c>
      <c r="H79" s="108">
        <v>12</v>
      </c>
      <c r="I79" s="134">
        <v>3390000</v>
      </c>
      <c r="J79" s="108">
        <v>12</v>
      </c>
      <c r="K79" s="134">
        <v>0</v>
      </c>
      <c r="L79" s="108">
        <v>0</v>
      </c>
      <c r="M79" s="134">
        <v>0</v>
      </c>
      <c r="N79" s="108">
        <v>0</v>
      </c>
      <c r="O79" s="134">
        <v>0</v>
      </c>
      <c r="P79" s="108">
        <v>0</v>
      </c>
      <c r="Q79" s="184">
        <v>0</v>
      </c>
      <c r="R79" s="183">
        <f t="shared" si="17"/>
        <v>12</v>
      </c>
      <c r="S79" s="134">
        <f t="shared" si="18"/>
        <v>0</v>
      </c>
      <c r="T79" s="134">
        <f t="shared" si="38"/>
        <v>100</v>
      </c>
      <c r="U79" s="149">
        <f t="shared" si="13"/>
        <v>27390000</v>
      </c>
      <c r="V79" s="134">
        <f t="shared" si="39"/>
        <v>24</v>
      </c>
      <c r="W79" s="149">
        <f t="shared" si="15"/>
        <v>24000000</v>
      </c>
      <c r="X79" s="108"/>
    </row>
    <row r="80" spans="2:24" x14ac:dyDescent="0.25">
      <c r="B80" s="108"/>
      <c r="C80" s="161" t="str">
        <f>'form 3'!F136</f>
        <v>Intensifikasi PBB tingkat Kecamatan</v>
      </c>
      <c r="D80" s="163" t="s">
        <v>131</v>
      </c>
      <c r="E80" s="134">
        <v>17500000</v>
      </c>
      <c r="F80" s="108">
        <v>2</v>
      </c>
      <c r="G80" s="134">
        <v>10200000</v>
      </c>
      <c r="H80" s="108">
        <v>12</v>
      </c>
      <c r="I80" s="134">
        <v>7200000</v>
      </c>
      <c r="J80" s="108">
        <v>6</v>
      </c>
      <c r="K80" s="134">
        <v>0</v>
      </c>
      <c r="L80" s="108">
        <v>6</v>
      </c>
      <c r="M80" s="134">
        <v>300000</v>
      </c>
      <c r="N80" s="108">
        <v>0</v>
      </c>
      <c r="O80" s="134">
        <v>0</v>
      </c>
      <c r="P80" s="108">
        <v>0</v>
      </c>
      <c r="Q80" s="184">
        <v>4200000</v>
      </c>
      <c r="R80" s="183">
        <f t="shared" si="17"/>
        <v>12</v>
      </c>
      <c r="S80" s="134">
        <f t="shared" si="18"/>
        <v>4500000</v>
      </c>
      <c r="T80" s="134">
        <f t="shared" si="38"/>
        <v>100</v>
      </c>
      <c r="U80" s="149">
        <f t="shared" si="13"/>
        <v>34900000</v>
      </c>
      <c r="V80" s="134">
        <f t="shared" si="39"/>
        <v>24</v>
      </c>
      <c r="W80" s="149">
        <f t="shared" si="15"/>
        <v>27700000</v>
      </c>
      <c r="X80" s="108"/>
    </row>
    <row r="81" spans="2:24" x14ac:dyDescent="0.25">
      <c r="B81" s="108"/>
      <c r="C81" s="161" t="str">
        <f>'form 3'!F138</f>
        <v>Fasilitasi Pemilihan Kepala Desa</v>
      </c>
      <c r="D81" s="108" t="s">
        <v>209</v>
      </c>
      <c r="E81" s="134">
        <v>25000000</v>
      </c>
      <c r="F81" s="108">
        <v>11</v>
      </c>
      <c r="G81" s="134">
        <v>13025000</v>
      </c>
      <c r="H81" s="108">
        <v>10</v>
      </c>
      <c r="I81" s="134">
        <v>12000000</v>
      </c>
      <c r="J81" s="108">
        <v>0</v>
      </c>
      <c r="K81" s="134">
        <v>0</v>
      </c>
      <c r="L81" s="108">
        <v>1</v>
      </c>
      <c r="M81" s="134">
        <v>13890000</v>
      </c>
      <c r="N81" s="108">
        <v>0</v>
      </c>
      <c r="O81" s="134">
        <v>0</v>
      </c>
      <c r="P81" s="108">
        <v>0</v>
      </c>
      <c r="Q81" s="184">
        <v>7000000</v>
      </c>
      <c r="R81" s="183">
        <f t="shared" si="17"/>
        <v>1</v>
      </c>
      <c r="S81" s="134">
        <f t="shared" si="18"/>
        <v>20890000</v>
      </c>
      <c r="T81" s="134">
        <f t="shared" si="38"/>
        <v>10</v>
      </c>
      <c r="U81" s="149">
        <f t="shared" si="13"/>
        <v>50025000</v>
      </c>
      <c r="V81" s="134">
        <f t="shared" si="39"/>
        <v>11</v>
      </c>
      <c r="W81" s="149">
        <f t="shared" si="15"/>
        <v>38025000</v>
      </c>
      <c r="X81" s="108"/>
    </row>
    <row r="82" spans="2:24" x14ac:dyDescent="0.25">
      <c r="B82" s="108"/>
      <c r="C82" s="161" t="str">
        <f>'form 3'!F140</f>
        <v>Pengisian Perangkat Desa</v>
      </c>
      <c r="D82" s="108" t="s">
        <v>210</v>
      </c>
      <c r="E82" s="134">
        <v>12000000</v>
      </c>
      <c r="F82" s="108">
        <v>11</v>
      </c>
      <c r="G82" s="134">
        <v>11000000</v>
      </c>
      <c r="H82" s="108">
        <v>0</v>
      </c>
      <c r="I82" s="134">
        <v>0</v>
      </c>
      <c r="J82" s="108">
        <v>0</v>
      </c>
      <c r="K82" s="134">
        <v>0</v>
      </c>
      <c r="L82" s="108">
        <v>0</v>
      </c>
      <c r="M82" s="134">
        <v>1420000</v>
      </c>
      <c r="N82" s="108">
        <v>0</v>
      </c>
      <c r="O82" s="134">
        <v>9580000</v>
      </c>
      <c r="P82" s="108">
        <v>0</v>
      </c>
      <c r="Q82" s="184">
        <v>0</v>
      </c>
      <c r="R82" s="183">
        <f t="shared" si="17"/>
        <v>0</v>
      </c>
      <c r="S82" s="134">
        <f t="shared" si="18"/>
        <v>11000000</v>
      </c>
      <c r="T82" s="134" t="e">
        <f t="shared" si="38"/>
        <v>#DIV/0!</v>
      </c>
      <c r="U82" s="149">
        <f t="shared" si="13"/>
        <v>23000000</v>
      </c>
      <c r="V82" s="134">
        <f t="shared" si="39"/>
        <v>0</v>
      </c>
      <c r="W82" s="149">
        <f t="shared" si="15"/>
        <v>23000000</v>
      </c>
      <c r="X82" s="108"/>
    </row>
    <row r="83" spans="2:24" x14ac:dyDescent="0.25">
      <c r="B83" s="108"/>
      <c r="C83" s="161" t="s">
        <v>327</v>
      </c>
      <c r="D83" s="108" t="s">
        <v>328</v>
      </c>
      <c r="E83" s="134">
        <v>8000000</v>
      </c>
      <c r="F83" s="108">
        <v>11</v>
      </c>
      <c r="G83" s="134">
        <v>8000000</v>
      </c>
      <c r="H83" s="108">
        <v>0</v>
      </c>
      <c r="I83" s="134"/>
      <c r="J83" s="108"/>
      <c r="K83" s="134"/>
      <c r="L83" s="108"/>
      <c r="M83" s="134"/>
      <c r="N83" s="108"/>
      <c r="O83" s="134"/>
      <c r="P83" s="108"/>
      <c r="Q83" s="184">
        <v>8000000</v>
      </c>
      <c r="R83" s="183"/>
      <c r="S83" s="134"/>
      <c r="T83" s="134"/>
      <c r="U83" s="149">
        <f t="shared" ref="U83:U89" si="40">G83+I83+E83</f>
        <v>16000000</v>
      </c>
      <c r="V83" s="134"/>
      <c r="W83" s="149">
        <f t="shared" ref="W83:W89" si="41">G83+E83</f>
        <v>16000000</v>
      </c>
      <c r="X83" s="108"/>
    </row>
    <row r="84" spans="2:24" ht="17.25" customHeight="1" x14ac:dyDescent="0.25">
      <c r="B84" s="108"/>
      <c r="C84" s="161" t="str">
        <f>'form 3'!F142</f>
        <v>Fasilitasi Lomba tertib administrasi Desa</v>
      </c>
      <c r="D84" s="108" t="s">
        <v>179</v>
      </c>
      <c r="E84" s="134">
        <v>75000000</v>
      </c>
      <c r="F84" s="108">
        <v>2</v>
      </c>
      <c r="G84" s="134">
        <v>27780000</v>
      </c>
      <c r="H84" s="108">
        <v>11</v>
      </c>
      <c r="I84" s="134">
        <v>13487000</v>
      </c>
      <c r="J84" s="108">
        <v>5</v>
      </c>
      <c r="K84" s="134">
        <v>0</v>
      </c>
      <c r="L84" s="108">
        <v>6</v>
      </c>
      <c r="M84" s="134">
        <v>0</v>
      </c>
      <c r="N84" s="108">
        <v>0</v>
      </c>
      <c r="O84" s="108">
        <v>0</v>
      </c>
      <c r="P84" s="108">
        <v>0</v>
      </c>
      <c r="Q84" s="184">
        <v>0</v>
      </c>
      <c r="R84" s="183">
        <f t="shared" si="17"/>
        <v>11</v>
      </c>
      <c r="S84" s="134">
        <f t="shared" si="18"/>
        <v>0</v>
      </c>
      <c r="T84" s="134">
        <f>(R84/H84)*100</f>
        <v>100</v>
      </c>
      <c r="U84" s="149">
        <f t="shared" si="40"/>
        <v>116267000</v>
      </c>
      <c r="V84" s="134">
        <f>R84+H84</f>
        <v>22</v>
      </c>
      <c r="W84" s="149">
        <f t="shared" si="41"/>
        <v>102780000</v>
      </c>
      <c r="X84" s="108"/>
    </row>
    <row r="85" spans="2:24" ht="23.25" x14ac:dyDescent="0.25">
      <c r="B85" s="108"/>
      <c r="C85" s="161" t="str">
        <f>'form 3'!F144</f>
        <v>Program  Pengelolaan Kekayaan Budaya</v>
      </c>
      <c r="D85" s="108"/>
      <c r="E85" s="146">
        <f>E86+E87</f>
        <v>190000000</v>
      </c>
      <c r="F85" s="146">
        <f t="shared" ref="F85:V85" si="42">F86+F87</f>
        <v>15</v>
      </c>
      <c r="G85" s="146">
        <f t="shared" si="42"/>
        <v>247000000</v>
      </c>
      <c r="H85" s="146">
        <f t="shared" si="42"/>
        <v>7</v>
      </c>
      <c r="I85" s="146">
        <f t="shared" si="42"/>
        <v>191295000</v>
      </c>
      <c r="J85" s="146">
        <f t="shared" si="42"/>
        <v>1</v>
      </c>
      <c r="K85" s="146">
        <f t="shared" si="42"/>
        <v>20950000</v>
      </c>
      <c r="L85" s="146">
        <f t="shared" si="42"/>
        <v>1</v>
      </c>
      <c r="M85" s="146">
        <f t="shared" si="42"/>
        <v>45325000</v>
      </c>
      <c r="N85" s="146">
        <f t="shared" si="42"/>
        <v>5</v>
      </c>
      <c r="O85" s="146">
        <f t="shared" si="42"/>
        <v>72925000</v>
      </c>
      <c r="P85" s="146">
        <f t="shared" si="42"/>
        <v>0</v>
      </c>
      <c r="Q85" s="185">
        <f t="shared" si="42"/>
        <v>7800000</v>
      </c>
      <c r="R85" s="185">
        <f t="shared" si="42"/>
        <v>7</v>
      </c>
      <c r="S85" s="146">
        <f t="shared" si="42"/>
        <v>147000000</v>
      </c>
      <c r="T85" s="146">
        <f t="shared" si="42"/>
        <v>200</v>
      </c>
      <c r="U85" s="149">
        <f t="shared" si="40"/>
        <v>628295000</v>
      </c>
      <c r="V85" s="146">
        <f t="shared" si="42"/>
        <v>14</v>
      </c>
      <c r="W85" s="149">
        <f t="shared" si="41"/>
        <v>437000000</v>
      </c>
      <c r="X85" s="108"/>
    </row>
    <row r="86" spans="2:24" x14ac:dyDescent="0.25">
      <c r="B86" s="108"/>
      <c r="C86" s="161" t="str">
        <f>'form 3'!F146</f>
        <v>Pengiriman Tim Kesenian</v>
      </c>
      <c r="D86" s="108" t="s">
        <v>211</v>
      </c>
      <c r="E86" s="134">
        <v>150000000</v>
      </c>
      <c r="F86" s="108">
        <v>6</v>
      </c>
      <c r="G86" s="134">
        <v>46000000</v>
      </c>
      <c r="H86" s="108">
        <v>3</v>
      </c>
      <c r="I86" s="134">
        <v>28635000</v>
      </c>
      <c r="J86" s="108">
        <v>0</v>
      </c>
      <c r="K86" s="134">
        <v>0</v>
      </c>
      <c r="L86" s="108">
        <v>0</v>
      </c>
      <c r="M86" s="134">
        <v>10000000</v>
      </c>
      <c r="N86" s="134">
        <v>3</v>
      </c>
      <c r="O86" s="134">
        <v>21000000</v>
      </c>
      <c r="P86" s="134">
        <v>0</v>
      </c>
      <c r="Q86" s="183">
        <v>0</v>
      </c>
      <c r="R86" s="183">
        <f t="shared" si="17"/>
        <v>3</v>
      </c>
      <c r="S86" s="134">
        <f t="shared" si="18"/>
        <v>31000000</v>
      </c>
      <c r="T86" s="134">
        <f>(R86/H86)*100</f>
        <v>100</v>
      </c>
      <c r="U86" s="149">
        <f t="shared" si="40"/>
        <v>224635000</v>
      </c>
      <c r="V86" s="134">
        <f>R86+H86</f>
        <v>6</v>
      </c>
      <c r="W86" s="149">
        <f t="shared" si="41"/>
        <v>196000000</v>
      </c>
      <c r="X86" s="108"/>
    </row>
    <row r="87" spans="2:24" ht="23.25" x14ac:dyDescent="0.25">
      <c r="B87" s="108"/>
      <c r="C87" s="161" t="str">
        <f>'form 3'!F148</f>
        <v>Pengembangan Kesenian dan Kebudayaan Daerah</v>
      </c>
      <c r="D87" s="108" t="s">
        <v>212</v>
      </c>
      <c r="E87" s="150">
        <v>40000000</v>
      </c>
      <c r="F87" s="154">
        <v>9</v>
      </c>
      <c r="G87" s="150">
        <v>201000000</v>
      </c>
      <c r="H87" s="154">
        <v>4</v>
      </c>
      <c r="I87" s="150">
        <v>162660000</v>
      </c>
      <c r="J87" s="108">
        <v>1</v>
      </c>
      <c r="K87" s="134">
        <v>20950000</v>
      </c>
      <c r="L87" s="108">
        <v>1</v>
      </c>
      <c r="M87" s="134">
        <v>35325000</v>
      </c>
      <c r="N87" s="134">
        <v>2</v>
      </c>
      <c r="O87" s="134">
        <v>51925000</v>
      </c>
      <c r="P87" s="134">
        <v>0</v>
      </c>
      <c r="Q87" s="183">
        <v>7800000</v>
      </c>
      <c r="R87" s="183">
        <f t="shared" si="17"/>
        <v>4</v>
      </c>
      <c r="S87" s="134">
        <f t="shared" si="18"/>
        <v>116000000</v>
      </c>
      <c r="T87" s="134">
        <f>(R87/H87)*100</f>
        <v>100</v>
      </c>
      <c r="U87" s="149">
        <f t="shared" si="40"/>
        <v>403660000</v>
      </c>
      <c r="V87" s="134">
        <f>R87+H87</f>
        <v>8</v>
      </c>
      <c r="W87" s="149">
        <f t="shared" si="41"/>
        <v>241000000</v>
      </c>
      <c r="X87" s="108"/>
    </row>
    <row r="88" spans="2:24" x14ac:dyDescent="0.25">
      <c r="B88" s="108"/>
      <c r="C88" s="57"/>
      <c r="E88" s="154"/>
      <c r="F88" s="154"/>
      <c r="G88" s="154"/>
      <c r="H88" s="154"/>
      <c r="I88" s="154"/>
      <c r="J88" s="108"/>
      <c r="K88" s="108"/>
      <c r="L88" s="108"/>
      <c r="M88" s="134"/>
      <c r="N88" s="134"/>
      <c r="O88" s="134"/>
      <c r="P88" s="134"/>
      <c r="Q88" s="183"/>
      <c r="R88" s="183"/>
      <c r="S88" s="134"/>
      <c r="T88" s="134"/>
      <c r="U88" s="149">
        <f t="shared" si="40"/>
        <v>0</v>
      </c>
      <c r="V88" s="134"/>
      <c r="W88" s="149">
        <f t="shared" si="41"/>
        <v>0</v>
      </c>
      <c r="X88" s="188"/>
    </row>
    <row r="89" spans="2:24" x14ac:dyDescent="0.25">
      <c r="B89" s="115"/>
      <c r="C89" s="30" t="s">
        <v>193</v>
      </c>
      <c r="D89" s="30"/>
      <c r="E89" s="148">
        <f>E85+E76+E72+E63+E60+E58+E55+E51+E49+E47+E43+E41+E32+E18</f>
        <v>3256350000</v>
      </c>
      <c r="F89" s="148">
        <f>F85+F76+F72+F63+F60+F58+F55+F51+F49+F47+F43+F41+F32+F18</f>
        <v>1790</v>
      </c>
      <c r="G89" s="148">
        <f>G85+G76+G72+G63+G60+G58+G55+G51+G49+G47+G43+G41+G32+G18</f>
        <v>1761810000</v>
      </c>
      <c r="H89" s="148">
        <f>H85+H76+H72+H63+H60+H58+H55+H51+H49+H47+H43+H41+H32+H18</f>
        <v>861</v>
      </c>
      <c r="I89" s="148">
        <f>I85+I76+I72+I63+I60+I58+I55+I51+I53+I49+I47+I45+I43+I41+I32+I18</f>
        <v>710000000</v>
      </c>
      <c r="J89" s="148">
        <f t="shared" ref="J89:Q89" si="43">J85+J76+J72+J63+J60+J58+J55+J51+J49+J47+J43+J41+J32+J18</f>
        <v>323</v>
      </c>
      <c r="K89" s="148">
        <f t="shared" si="43"/>
        <v>168381250</v>
      </c>
      <c r="L89" s="148">
        <f t="shared" si="43"/>
        <v>185</v>
      </c>
      <c r="M89" s="148">
        <f>M85+M76+M72+M63+M60+M58+M55+M53+M51+M49+M47+M43+M41+M32+M18</f>
        <v>175218750</v>
      </c>
      <c r="N89" s="148">
        <f t="shared" si="43"/>
        <v>148</v>
      </c>
      <c r="O89" s="148">
        <f t="shared" si="43"/>
        <v>161012485</v>
      </c>
      <c r="P89" s="148">
        <f t="shared" si="43"/>
        <v>195</v>
      </c>
      <c r="Q89" s="186">
        <f t="shared" si="43"/>
        <v>405797523</v>
      </c>
      <c r="R89" s="187">
        <f t="shared" si="17"/>
        <v>851</v>
      </c>
      <c r="S89" s="132">
        <f t="shared" si="18"/>
        <v>910410008</v>
      </c>
      <c r="T89" s="148" t="e">
        <f>T85+T76+T72+T63+T60+T58+T55+T51+T49+T47+T43+T41+T32+T18</f>
        <v>#DIV/0!</v>
      </c>
      <c r="U89" s="190">
        <f t="shared" si="40"/>
        <v>5728160000</v>
      </c>
      <c r="V89" s="132">
        <f>R89+H89</f>
        <v>1712</v>
      </c>
      <c r="W89" s="190">
        <f t="shared" si="41"/>
        <v>5018160000</v>
      </c>
      <c r="X89" s="189"/>
    </row>
    <row r="90" spans="2:24" x14ac:dyDescent="0.25">
      <c r="C90" s="21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28"/>
    </row>
    <row r="91" spans="2:24" x14ac:dyDescent="0.25"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57"/>
    </row>
    <row r="92" spans="2:24" x14ac:dyDescent="0.25"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328" t="s">
        <v>54</v>
      </c>
      <c r="Q92" s="328"/>
      <c r="R92" s="328"/>
      <c r="S92" s="328"/>
      <c r="T92" s="328"/>
      <c r="U92" s="328"/>
      <c r="V92" s="328"/>
      <c r="W92" s="328"/>
      <c r="X92" s="157"/>
    </row>
    <row r="93" spans="2:24" x14ac:dyDescent="0.25"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328" t="s">
        <v>213</v>
      </c>
      <c r="Q93" s="328"/>
      <c r="R93" s="328"/>
      <c r="S93" s="328"/>
      <c r="T93" s="328"/>
      <c r="U93" s="328"/>
      <c r="V93" s="328"/>
      <c r="W93" s="328"/>
      <c r="X93" s="158"/>
    </row>
    <row r="94" spans="2:24" x14ac:dyDescent="0.25"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329" t="s">
        <v>40</v>
      </c>
      <c r="Q94" s="329"/>
      <c r="R94" s="329"/>
      <c r="S94" s="329"/>
      <c r="T94" s="329"/>
      <c r="U94" s="329"/>
      <c r="V94" s="329"/>
      <c r="W94" s="329"/>
      <c r="X94" s="157"/>
    </row>
    <row r="95" spans="2:24" x14ac:dyDescent="0.25"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328" t="s">
        <v>55</v>
      </c>
      <c r="Q95" s="328"/>
      <c r="R95" s="328"/>
      <c r="S95" s="328"/>
      <c r="T95" s="328"/>
      <c r="U95" s="328"/>
      <c r="V95" s="328"/>
      <c r="W95" s="328"/>
      <c r="X95" s="128"/>
    </row>
    <row r="96" spans="2:24" x14ac:dyDescent="0.25"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</row>
    <row r="97" spans="5:24" x14ac:dyDescent="0.25"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</row>
    <row r="98" spans="5:24" x14ac:dyDescent="0.25"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57"/>
    </row>
    <row r="99" spans="5:24" x14ac:dyDescent="0.25"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329" t="s">
        <v>104</v>
      </c>
      <c r="Q99" s="329"/>
      <c r="R99" s="329"/>
      <c r="S99" s="329"/>
      <c r="T99" s="329"/>
      <c r="U99" s="329"/>
      <c r="V99" s="329"/>
      <c r="W99" s="329"/>
      <c r="X99" s="128"/>
    </row>
    <row r="100" spans="5:24" x14ac:dyDescent="0.25"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328" t="s">
        <v>103</v>
      </c>
      <c r="Q100" s="328"/>
      <c r="R100" s="328"/>
      <c r="S100" s="328"/>
      <c r="T100" s="328"/>
      <c r="U100" s="328"/>
      <c r="V100" s="328"/>
      <c r="W100" s="328"/>
      <c r="X100" s="128"/>
    </row>
    <row r="101" spans="5:24" x14ac:dyDescent="0.25"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</row>
    <row r="102" spans="5:24" x14ac:dyDescent="0.25"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</row>
  </sheetData>
  <mergeCells count="28">
    <mergeCell ref="L15:M15"/>
    <mergeCell ref="N15:O15"/>
    <mergeCell ref="P15:Q15"/>
    <mergeCell ref="B9:X9"/>
    <mergeCell ref="B10:X10"/>
    <mergeCell ref="B11:X11"/>
    <mergeCell ref="F14:G14"/>
    <mergeCell ref="H14:I14"/>
    <mergeCell ref="R14:S14"/>
    <mergeCell ref="V14:W14"/>
    <mergeCell ref="J14:Q14"/>
    <mergeCell ref="T14:U14"/>
    <mergeCell ref="P100:W100"/>
    <mergeCell ref="P94:W94"/>
    <mergeCell ref="P95:W95"/>
    <mergeCell ref="P99:W99"/>
    <mergeCell ref="B15:B16"/>
    <mergeCell ref="C15:C16"/>
    <mergeCell ref="D15:D16"/>
    <mergeCell ref="F15:G15"/>
    <mergeCell ref="P93:W93"/>
    <mergeCell ref="R15:S15"/>
    <mergeCell ref="T15:U15"/>
    <mergeCell ref="V15:W15"/>
    <mergeCell ref="P92:W92"/>
    <mergeCell ref="E15:E16"/>
    <mergeCell ref="H15:I15"/>
    <mergeCell ref="J15:K15"/>
  </mergeCells>
  <pageMargins left="0.31496062992125984" right="0.31496062992125984" top="0.55118110236220474" bottom="0.55118110236220474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 5</vt:lpstr>
      <vt:lpstr>form 3</vt:lpstr>
      <vt:lpstr>form 4</vt:lpstr>
      <vt:lpstr>FOM 4 OPD</vt:lpstr>
      <vt:lpstr>form E,81</vt:lpstr>
    </vt:vector>
  </TitlesOfParts>
  <Company>Klasel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Klasel</dc:creator>
  <cp:lastModifiedBy>Windows 10</cp:lastModifiedBy>
  <cp:lastPrinted>2019-12-05T06:17:42Z</cp:lastPrinted>
  <dcterms:created xsi:type="dcterms:W3CDTF">2008-04-22T01:55:47Z</dcterms:created>
  <dcterms:modified xsi:type="dcterms:W3CDTF">2022-05-24T01:16:58Z</dcterms:modified>
</cp:coreProperties>
</file>