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BAPPEDA\LAPORAN\TAHUN 2022\TRIWULAN 2 PROYEKSI\KECAMATAN\"/>
    </mc:Choice>
  </mc:AlternateContent>
  <xr:revisionPtr revIDLastSave="0" documentId="13_ncr:1_{CD4B83E0-982B-4095-BC73-FC364B3EB65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RM E.81" sheetId="1" r:id="rId1"/>
  </sheets>
  <definedNames>
    <definedName name="_xlnm.Print_Area" localSheetId="0">'FORM E.81'!$A$2:$X$100</definedName>
    <definedName name="_xlnm.Print_Titles" localSheetId="0">'FORM E.81'!$7:$10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1" i="1" l="1"/>
  <c r="W81" i="1"/>
  <c r="O25" i="1"/>
  <c r="M31" i="1"/>
  <c r="W79" i="1" l="1"/>
  <c r="P13" i="1" l="1"/>
  <c r="P16" i="1"/>
  <c r="P12" i="1" s="1"/>
  <c r="P21" i="1"/>
  <c r="P25" i="1"/>
  <c r="P27" i="1"/>
  <c r="P31" i="1"/>
  <c r="P61" i="1"/>
  <c r="V62" i="1"/>
  <c r="V60" i="1"/>
  <c r="W59" i="1" l="1"/>
  <c r="O58" i="1" s="1"/>
  <c r="W60" i="1"/>
  <c r="W62" i="1"/>
  <c r="O61" i="1" l="1"/>
  <c r="O57" i="1" s="1"/>
  <c r="W63" i="1"/>
  <c r="U49" i="1"/>
  <c r="M48" i="1"/>
  <c r="U48" i="1" s="1"/>
  <c r="M57" i="1"/>
  <c r="M25" i="1"/>
  <c r="U25" i="1" s="1"/>
  <c r="F13" i="1"/>
  <c r="F12" i="1" s="1"/>
  <c r="F16" i="1"/>
  <c r="F21" i="1"/>
  <c r="F25" i="1"/>
  <c r="F27" i="1"/>
  <c r="F31" i="1"/>
  <c r="F41" i="1"/>
  <c r="F42" i="1"/>
  <c r="F49" i="1"/>
  <c r="F48" i="1" s="1"/>
  <c r="F58" i="1"/>
  <c r="F57" i="1" s="1"/>
  <c r="F61" i="1"/>
  <c r="F68" i="1"/>
  <c r="F67" i="1" s="1"/>
  <c r="F76" i="1"/>
  <c r="F74" i="1" s="1"/>
  <c r="W43" i="1" l="1"/>
  <c r="W44" i="1" l="1"/>
  <c r="M42" i="1"/>
  <c r="T76" i="1"/>
  <c r="T74" i="1" s="1"/>
  <c r="R76" i="1"/>
  <c r="P76" i="1"/>
  <c r="T68" i="1"/>
  <c r="R68" i="1"/>
  <c r="P68" i="1"/>
  <c r="T58" i="1"/>
  <c r="T57" i="1" s="1"/>
  <c r="R58" i="1"/>
  <c r="R57" i="1" s="1"/>
  <c r="P58" i="1"/>
  <c r="P57" i="1" s="1"/>
  <c r="T49" i="1"/>
  <c r="T48" i="1" s="1"/>
  <c r="R49" i="1"/>
  <c r="R48" i="1"/>
  <c r="P49" i="1"/>
  <c r="P48" i="1" s="1"/>
  <c r="V42" i="1"/>
  <c r="V41" i="1" s="1"/>
  <c r="T42" i="1"/>
  <c r="T41" i="1" s="1"/>
  <c r="R42" i="1"/>
  <c r="R41" i="1" s="1"/>
  <c r="P42" i="1"/>
  <c r="P41" i="1" s="1"/>
  <c r="W15" i="1"/>
  <c r="W14" i="1"/>
  <c r="X34" i="1"/>
  <c r="P74" i="1" l="1"/>
  <c r="M41" i="1"/>
  <c r="U41" i="1" s="1"/>
  <c r="U42" i="1"/>
  <c r="O13" i="1"/>
  <c r="X62" i="1"/>
  <c r="X60" i="1"/>
  <c r="X81" i="1"/>
  <c r="W69" i="1" l="1"/>
  <c r="M68" i="1" s="1"/>
  <c r="U51" i="1"/>
  <c r="W51" i="1" s="1"/>
  <c r="U32" i="1"/>
  <c r="W32" i="1" s="1"/>
  <c r="U29" i="1"/>
  <c r="M67" i="1" l="1"/>
  <c r="U67" i="1" s="1"/>
  <c r="U68" i="1"/>
  <c r="N25" i="1"/>
  <c r="N76" i="1"/>
  <c r="V76" i="1" s="1"/>
  <c r="N67" i="1"/>
  <c r="N68" i="1"/>
  <c r="N61" i="1"/>
  <c r="V61" i="1" s="1"/>
  <c r="N58" i="1"/>
  <c r="V58" i="1" s="1"/>
  <c r="N49" i="1"/>
  <c r="V49" i="1" s="1"/>
  <c r="N42" i="1"/>
  <c r="N41" i="1" s="1"/>
  <c r="N31" i="1"/>
  <c r="N27" i="1"/>
  <c r="L76" i="1"/>
  <c r="L74" i="1" s="1"/>
  <c r="L42" i="1"/>
  <c r="L41" i="1" s="1"/>
  <c r="L48" i="1"/>
  <c r="L49" i="1"/>
  <c r="L58" i="1"/>
  <c r="L57" i="1" s="1"/>
  <c r="L61" i="1"/>
  <c r="L68" i="1"/>
  <c r="L67" i="1" s="1"/>
  <c r="L31" i="1"/>
  <c r="L27" i="1"/>
  <c r="L25" i="1"/>
  <c r="L21" i="1"/>
  <c r="L16" i="1"/>
  <c r="L13" i="1"/>
  <c r="L12" i="1" s="1"/>
  <c r="J13" i="1"/>
  <c r="J12" i="1" s="1"/>
  <c r="J16" i="1"/>
  <c r="J21" i="1"/>
  <c r="J25" i="1"/>
  <c r="J27" i="1"/>
  <c r="J31" i="1"/>
  <c r="J41" i="1"/>
  <c r="J42" i="1"/>
  <c r="J49" i="1"/>
  <c r="J48" i="1" s="1"/>
  <c r="J57" i="1"/>
  <c r="J58" i="1"/>
  <c r="J61" i="1"/>
  <c r="J68" i="1"/>
  <c r="J67" i="1" s="1"/>
  <c r="J76" i="1"/>
  <c r="J74" i="1" s="1"/>
  <c r="F87" i="1" l="1"/>
  <c r="N74" i="1"/>
  <c r="V74" i="1" s="1"/>
  <c r="N48" i="1"/>
  <c r="N57" i="1"/>
  <c r="V57" i="1" s="1"/>
  <c r="M12" i="1"/>
  <c r="V36" i="1"/>
  <c r="W36" i="1"/>
  <c r="V22" i="1"/>
  <c r="X22" i="1" s="1"/>
  <c r="W22" i="1"/>
  <c r="O21" i="1" s="1"/>
  <c r="Z36" i="1" l="1"/>
  <c r="X36" i="1"/>
  <c r="V33" i="1"/>
  <c r="V32" i="1"/>
  <c r="X32" i="1" s="1"/>
  <c r="V30" i="1"/>
  <c r="V29" i="1"/>
  <c r="V28" i="1"/>
  <c r="V17" i="1"/>
  <c r="V15" i="1"/>
  <c r="X15" i="1" s="1"/>
  <c r="V14" i="1"/>
  <c r="X14" i="1" s="1"/>
  <c r="N13" i="1"/>
  <c r="V13" i="1" s="1"/>
  <c r="N16" i="1"/>
  <c r="V16" i="1" s="1"/>
  <c r="N21" i="1"/>
  <c r="V21" i="1" s="1"/>
  <c r="V27" i="1"/>
  <c r="V31" i="1"/>
  <c r="X31" i="1" s="1"/>
  <c r="N12" i="1" l="1"/>
  <c r="V12" i="1" s="1"/>
  <c r="X44" i="1" l="1"/>
  <c r="V77" i="1" l="1"/>
  <c r="Z77" i="1" s="1"/>
  <c r="V78" i="1"/>
  <c r="Z78" i="1" s="1"/>
  <c r="V79" i="1"/>
  <c r="Z79" i="1" s="1"/>
  <c r="V80" i="1"/>
  <c r="Z80" i="1" s="1"/>
  <c r="V82" i="1"/>
  <c r="Z82" i="1" s="1"/>
  <c r="Z27" i="1" l="1"/>
  <c r="X78" i="1" l="1"/>
  <c r="X79" i="1"/>
  <c r="X80" i="1"/>
  <c r="X82" i="1"/>
  <c r="X77" i="1"/>
  <c r="W78" i="1" l="1"/>
  <c r="W80" i="1"/>
  <c r="W82" i="1"/>
  <c r="W77" i="1"/>
  <c r="O76" i="1" s="1"/>
  <c r="O74" i="1" s="1"/>
  <c r="U76" i="1" l="1"/>
  <c r="M74" i="1"/>
  <c r="U74" i="1" s="1"/>
  <c r="N104" i="1"/>
  <c r="AA27" i="1" l="1"/>
  <c r="AA29" i="1" l="1"/>
  <c r="U50" i="1"/>
  <c r="W50" i="1" s="1"/>
  <c r="V50" i="1"/>
  <c r="X50" i="1" s="1"/>
  <c r="V51" i="1"/>
  <c r="Y51" i="1" l="1"/>
  <c r="X51" i="1"/>
  <c r="V48" i="1"/>
  <c r="V59" i="1"/>
  <c r="U28" i="1"/>
  <c r="W28" i="1" s="1"/>
  <c r="O27" i="1" s="1"/>
  <c r="W29" i="1"/>
  <c r="W30" i="1"/>
  <c r="U33" i="1"/>
  <c r="O31" i="1" s="1"/>
  <c r="U31" i="1" s="1"/>
  <c r="U27" i="1" l="1"/>
  <c r="X52" i="1"/>
  <c r="Z59" i="1"/>
  <c r="X59" i="1"/>
  <c r="Z32" i="1"/>
  <c r="Z30" i="1"/>
  <c r="X30" i="1"/>
  <c r="Y29" i="1"/>
  <c r="X29" i="1"/>
  <c r="Z29" i="1"/>
  <c r="X28" i="1"/>
  <c r="W83" i="1"/>
  <c r="W70" i="1"/>
  <c r="X63" i="1"/>
  <c r="X83" i="1" l="1"/>
  <c r="W17" i="1"/>
  <c r="O16" i="1" l="1"/>
  <c r="O12" i="1" s="1"/>
  <c r="U12" i="1" s="1"/>
  <c r="W37" i="1"/>
  <c r="X17" i="1"/>
  <c r="Y17" i="1"/>
  <c r="Y16" i="1" s="1"/>
  <c r="W52" i="1"/>
  <c r="F89" i="1" l="1"/>
  <c r="X37" i="1"/>
  <c r="V69" i="1"/>
  <c r="V67" i="1" l="1"/>
  <c r="V68" i="1"/>
  <c r="Z69" i="1"/>
  <c r="X69" i="1"/>
  <c r="F88" i="1" l="1"/>
  <c r="X70" i="1"/>
  <c r="Z84" i="1"/>
</calcChain>
</file>

<file path=xl/sharedStrings.xml><?xml version="1.0" encoding="utf-8"?>
<sst xmlns="http://schemas.openxmlformats.org/spreadsheetml/2006/main" count="264" uniqueCount="176">
  <si>
    <t>No</t>
  </si>
  <si>
    <t>Satuan</t>
  </si>
  <si>
    <t>III</t>
  </si>
  <si>
    <t>IV</t>
  </si>
  <si>
    <t>12=8+9+10+11</t>
  </si>
  <si>
    <t>13=12/7*100</t>
  </si>
  <si>
    <t>K</t>
  </si>
  <si>
    <t>1</t>
  </si>
  <si>
    <t>2</t>
  </si>
  <si>
    <t>3</t>
  </si>
  <si>
    <t>4</t>
  </si>
  <si>
    <t>I</t>
  </si>
  <si>
    <t>II</t>
  </si>
  <si>
    <t>Rp (%)</t>
  </si>
  <si>
    <t xml:space="preserve">Faktor penghambat pencapaian kinerja: </t>
  </si>
  <si>
    <t>Rata-rata capaian kinerja (%)</t>
  </si>
  <si>
    <t>Predikat kinerja</t>
  </si>
  <si>
    <t>TOTAL Rp. DPA Kolom 7</t>
  </si>
  <si>
    <t>:</t>
  </si>
  <si>
    <t>TOTAL Rp. Serapan  Kolom 12</t>
  </si>
  <si>
    <t>RATA - RATA Keseluruahan Program</t>
  </si>
  <si>
    <t>Program Penunjang Urusan Pemerintah Daerah Kabupaten/Kota</t>
  </si>
  <si>
    <t>Sub kegiatan Penyediaan Peralatan dan Perlengkapan Kantor</t>
  </si>
  <si>
    <t>Sub Kegiatan Penyediaan Jasa Surat Menyurat</t>
  </si>
  <si>
    <t>Sub Kegiatan Penyediaan Jasa Komunikasi, Sumber Daya Air dan Listrik</t>
  </si>
  <si>
    <t>Sub Kegiatan Penyediaan Jasa Pelayanan Umum Kantor</t>
  </si>
  <si>
    <t>Sub Kegiatan Penyediaan Jasa Pemeliharaan, Biaya Pemeliharaan, Pajak dan Perizinan Kendaraan Dinas Operasional atau Lapangan</t>
  </si>
  <si>
    <t>Sub Kegiatan Pemeliharaan Mebel</t>
  </si>
  <si>
    <t>Program Pemberdayaan Masyarakat Desa dan Kelurahan</t>
  </si>
  <si>
    <t>Program Koordinasi Ketentraman dan Ketertiban Umum</t>
  </si>
  <si>
    <t>Program Penyelenggaraan Urusan Pemerintahan Umum</t>
  </si>
  <si>
    <t>V</t>
  </si>
  <si>
    <t>Program Pembinaan dan Pengawasan Pemerintahan Desa</t>
  </si>
  <si>
    <t>Sub Kegiatan Peningkatan Partisipasi Masyarakat dalam Forum Musyawarah Perencanaan Pembangunan di Desa</t>
  </si>
  <si>
    <t>Sub Kegiatan Peningkatan Efektifitas Kegiatan Pemberdayaan Masyarakat di Wilayah Kecamatan</t>
  </si>
  <si>
    <t>Sub Kegiatan Sinergitas dengan Kepolisian Negara Republik Indonesia, Tentara Nasional Indonesia dan Instansi Vertikal di Wilayah Kecamatan</t>
  </si>
  <si>
    <t>Sub Kegiatan Harmonisasi Hubungan Dengan Tokoh Agama dan Tokoh Masyarakat</t>
  </si>
  <si>
    <t>Sub Kegiatan Fasilitasi, Koordinasi dan Pembinaan (Bimtek, Sosialisasi, Konsultasi) Wawasan Kebangsaan dan Ketahanan Nasional</t>
  </si>
  <si>
    <t>Sub Kegiatan Fasilitasi Penyusunan Peraturan Desa dan Peraturan Kepala Desa</t>
  </si>
  <si>
    <t>Sub Kegiatan Fasilitasi Administrasi Tata Pemerintahan Desa</t>
  </si>
  <si>
    <t>Sub Kegiatan Fasilitasi Pengelolaan Keuangan Desa dan Pendayagunaan Aset Desa</t>
  </si>
  <si>
    <t>Sub Kegiatan Fasilitasi Penyelenggaraan Ketentraman dan Ketertiban Umum</t>
  </si>
  <si>
    <t>Jumlah ASN yang terbayarkan gaji dan tunjangannya</t>
  </si>
  <si>
    <t>Jumlah Mebel Terpelihara</t>
  </si>
  <si>
    <t>Jumlah desa yang dilakukan peningkatan partisipasi masyarakat dalam forum musyawarah perencanaan pembangunan</t>
  </si>
  <si>
    <t>Jumlah Desa Yang Dilakukan Pembinaan</t>
  </si>
  <si>
    <t>Jumlah Desa yang terfasilitasi penyusunan Peraturan Desa dan Peraturan Kepala Desa</t>
  </si>
  <si>
    <t>Jumlah desa terfasilitasi lomba administrasi pemerintahan desa</t>
  </si>
  <si>
    <t>Jumlah Desa yang terfasilitasi Pengelolaan Keuangan Desa dan Pendatagunaan Aset Desa</t>
  </si>
  <si>
    <t>Jumlah Surat Terkirim</t>
  </si>
  <si>
    <t>Bulan</t>
  </si>
  <si>
    <t>Jenis</t>
  </si>
  <si>
    <t>Unit</t>
  </si>
  <si>
    <t>Orang</t>
  </si>
  <si>
    <t>Desa</t>
  </si>
  <si>
    <t>Kegiatan</t>
  </si>
  <si>
    <t>Persentase Penyelesaian Gangguan Ketentraman dan Ketertiban Umum di Wilayah Kecamatan</t>
  </si>
  <si>
    <t xml:space="preserve">Persentase desa yang menyelesaikan dokumen perencanaan, penganggaran dan pelaporan tepat waktu </t>
  </si>
  <si>
    <t>Persentase desa tertib administrasi</t>
  </si>
  <si>
    <t>Persentase potensi konflik sosial di kecamatan yang tertangani</t>
  </si>
  <si>
    <t>%</t>
  </si>
  <si>
    <t>Sasaran: Meningkatnya kualitas layanan kecamatan</t>
  </si>
  <si>
    <t>Indeks Kepuasan Masyarakat terhadap Pelayanan Kecamatan</t>
  </si>
  <si>
    <t>Kegiatan Administrasi Keuangan Perangkat Daerah</t>
  </si>
  <si>
    <t>Kegiatan Administrasi Umum Perangkat Daerah</t>
  </si>
  <si>
    <t>Kegiatan Pengadaan Barang Milik Daerah Penunjang Urusan Pemerintah Daerah</t>
  </si>
  <si>
    <t>Kegiatan Penyediaan Jasa Penunjang Urusan Pemerintah Daerah</t>
  </si>
  <si>
    <t>Kegiatan Pemeliharaan barang Milik Daerah Penunjang Urusan Pemerintahan Daerah</t>
  </si>
  <si>
    <t>Kegiatan Koordinasi Kegiatan Pemberdayaan Desa</t>
  </si>
  <si>
    <t>Kegiatan Koordinasi Upaya Penyelenggaraan Ketentraman dan Ketertiban Umum</t>
  </si>
  <si>
    <t>Kegiatan Penyelenggaraan Urusan Pemerintahan Umum sesuai Penugasan Kepala Daerah</t>
  </si>
  <si>
    <t>Kegiatan Fasilitasi, Rekomendasi dan Koordinasi Pembinaan dan Pengawasan Pemerintahan Desa</t>
  </si>
  <si>
    <t>Camat Pedan</t>
  </si>
  <si>
    <t>NIP. 19680102 198912 1 001</t>
  </si>
  <si>
    <t>Marjana, S.IP. MH</t>
  </si>
  <si>
    <t>ST</t>
  </si>
  <si>
    <t>Urusan/ Bidang Urusan Pemerintahan Daerah / Program / Kegiatan/Sub Kegiatan</t>
  </si>
  <si>
    <t>Indikator Kinerja Program 
(outcome), Kegiatan, dan Sub Kegiatan (output)</t>
  </si>
  <si>
    <t xml:space="preserve">OPD : KECAMATAN PEDAN  </t>
  </si>
  <si>
    <t>E.81</t>
  </si>
  <si>
    <t>SR</t>
  </si>
  <si>
    <t>Jumlah Program</t>
  </si>
  <si>
    <t>Jumlah Kegiatan</t>
  </si>
  <si>
    <t>Jumlah Sub Kegiatan</t>
  </si>
  <si>
    <t>Realisasi Capaian Kinerja Renstra PD sampai dengan Tahun 2021</t>
  </si>
  <si>
    <t>Target kinerja
Renja PD Tahun 2022</t>
  </si>
  <si>
    <t>Tingkat Capaian Kinerja dan Realisasi Anggaran Renja 2022  yang dievaluasi (%)</t>
  </si>
  <si>
    <t>VI</t>
  </si>
  <si>
    <t>Rekomendasi Pengangkatan dan Pemberhentian Perangkat Desa</t>
  </si>
  <si>
    <t>Jumlah Rekomendasi Pengangkatan dan Pemberhentian Perangkat Desa</t>
  </si>
  <si>
    <t>Jumlah Dokumen Perencanaan
Perangkat Daerah tersusun</t>
  </si>
  <si>
    <t>Jumlah dokumen LKjIP tersusun</t>
  </si>
  <si>
    <t>Persentase dokumen perencanaan, penganggaran dan evaluasi kinerja yang tersusun</t>
  </si>
  <si>
    <t>Kegiatan Perencanaan, Penganggaran dan Evaluasi Kinerja Perangkat Daerah</t>
  </si>
  <si>
    <t>Persentase pembayaran gaji, tunjangan ASN dan penyelesaian laporan keuangan tepat waktu</t>
  </si>
  <si>
    <t>Persentase pemenuhan Administrasi Umum Perangkat Daerah tepat waktu</t>
  </si>
  <si>
    <t>Persentase Pengadaan Barang Milik Daerah Penunjang Urusan Pemerintah Daerah tepat waktu</t>
  </si>
  <si>
    <t>Persentase pemenuhan kebutuhan Jasa Penunjang Urusan Pemerintahan Daerah tepat waktu</t>
  </si>
  <si>
    <t>Persentase Barang Milik Daerah Penunjang Urusan Pemerintahan Daerah yang terpelihara</t>
  </si>
  <si>
    <t>Persentase masyarakat yang terfasilitasi pelayanan publik (PATEN)</t>
  </si>
  <si>
    <t>PROGRAM PENYELENGGARAAN PEMERINTAHAN DAN PELAYANAN PUBLIK</t>
  </si>
  <si>
    <t>Penyelenggaraan Urusan Pemerintahan yang tidak Dilaksanakan oleh Unit Kerja Perangkat Daerah yang ada di Kecamatan</t>
  </si>
  <si>
    <t>Persentase Masyarakat yang Terfasilitasi Pelayanan Publik (PATEN)</t>
  </si>
  <si>
    <t>Jumlah Jenis Pelayanan Publik (PATEN) Terfasilitasi di Kecamatan</t>
  </si>
  <si>
    <t>Fasilitasi Percepatan Pencapaian Standar Pelayanan Minimal di Wilayah Kecamatan</t>
  </si>
  <si>
    <t>Persentase Desa yang Terkoordinasi dalam Kegiatan Pemberdayaan</t>
  </si>
  <si>
    <t>Persentase koordinasi ketentraman dan ketertiban umum yang dilakukan</t>
  </si>
  <si>
    <t>Persentase Koordinasi Penegakan Perundang-undangan yang dilakukan</t>
  </si>
  <si>
    <t>Jumlah Koordinasi/Sinergi Dengan Perangkat Daerah yang Tugas dan Fungsinya di Bidang Penegakan Peraturan Perundang-Undangan dan/atau Kepolisian Negara Republik Indonesia</t>
  </si>
  <si>
    <t>Koordinasi Penerapan dan Penegakan Peraturan Daerah dan Peraturan Kepala Daerah</t>
  </si>
  <si>
    <t>Koordinasi/Sinergi Dengan Perangkat  Daerah yang  Tugas  dan  Fungsinya di Bidang Penegakan Peraturan Perundang-Undangan dan/atau Kepolisian Negara Republik Indonesia</t>
  </si>
  <si>
    <t>Persentase koordinasi dan pembinaan wawasan kebangsaan dan ketahanan nasional yang diselenggarakan</t>
  </si>
  <si>
    <t>Persentase Pemerintah Desa yang Dilakukan Fasilitasi, Rekomendasi dan Koordinasi Pembinaan dan Pengawasan</t>
  </si>
  <si>
    <t>Persentase lembaga masyarakat aktif</t>
  </si>
  <si>
    <t>A</t>
  </si>
  <si>
    <t>B</t>
  </si>
  <si>
    <t>E</t>
  </si>
  <si>
    <t>C</t>
  </si>
  <si>
    <t>D</t>
  </si>
  <si>
    <t>Sub Kegiatan Fasilitasi Pelaksanaan Tugas dan Fungsi Badan Permusyawaratan Desa</t>
  </si>
  <si>
    <t>Dokumen</t>
  </si>
  <si>
    <t>Eksemplar</t>
  </si>
  <si>
    <t>Rekomendasi</t>
  </si>
  <si>
    <t xml:space="preserve">Rp </t>
  </si>
  <si>
    <t>Rp Renja</t>
  </si>
  <si>
    <t>Rp DPA</t>
  </si>
  <si>
    <t>Jumlah pembayaran Honor KPA, PPTKA, PPA SKPD, Bendahara pengeluaran, bendahara penerimaan, bendahara pengeluaran pembantu dan bendahara penerimaan pembantu</t>
  </si>
  <si>
    <t>Jumlah Laporan Keuangan Bulanan/Triwulanan/Semesteran SKPD Tersusun</t>
  </si>
  <si>
    <t>Jumlah Laporan dan Analisis Prognosis Realisasi Anggaran tersusun</t>
  </si>
  <si>
    <t>Penyusunan Pelaporan dan Analisis Prognosis Realisasi Anggaran</t>
  </si>
  <si>
    <t>Jumlah Kunjungan Tamu Terfasilitasi</t>
  </si>
  <si>
    <t>Jumlah Rapat Koordinasi dan Konsultasi SKPD</t>
  </si>
  <si>
    <t>Jumlah Peralatan dan Mesin Lainnya Terpelihara</t>
  </si>
  <si>
    <t>Jumlah Sarana dan Prasarana Pendukung Gedung Kantor atau Bangunan Lainnya yang diadakan</t>
  </si>
  <si>
    <t>Kali</t>
  </si>
  <si>
    <t>F</t>
  </si>
  <si>
    <t>Faktor pendorong keberhasilan kinerja:</t>
  </si>
  <si>
    <t xml:space="preserve">Faktor pendorong keberhasilan kinerja: </t>
  </si>
  <si>
    <t>T</t>
  </si>
  <si>
    <t>Faktor penghambat pencapaian kinerja:</t>
  </si>
  <si>
    <t>Faktor pendorong keberhasilan kinerja:  Kegiatan fisik berjalan sesuai target</t>
  </si>
  <si>
    <t>Faktor pendorong keberhasilan kinerja: Kegiatan Musrenbang Desa dan Musrenbang Kecamatan telah terlaksana</t>
  </si>
  <si>
    <t>Faktor pendorong keberhasilan kinerja: Kegiatan fisik terkait dengan penggajian dan pengadministasian kantor telah dilaksanakan sesuai dengan target</t>
  </si>
  <si>
    <t>Jumlah Gedung Kantor dan Bangunan Lainnya terehabilitasi/ terpelihara</t>
  </si>
  <si>
    <t>Faktor pendorong keberhasilan kinerja: -</t>
  </si>
  <si>
    <t>Target Akhir Periode Renstra PD Tahun</t>
  </si>
  <si>
    <t>Sub Kegiatan Penyusunan Dokumen Perencanaan
Perangkat Daerah</t>
  </si>
  <si>
    <t>Sub Kegiatan Koordinasi dan Penyusunan Laporan Capaian Kinerja dan Ikhtisar
Realisasi Kinerja SKPD</t>
  </si>
  <si>
    <t>Sub Kegiatan Sub kegiatan Penyediaan Gaji dan Tunjangan ASN</t>
  </si>
  <si>
    <t>Sub Kegiatan Penyediaan Administrasi Pelaksanaan Tugas ASN</t>
  </si>
  <si>
    <t>Sub Kegiatan Koordinasi dan Penyusunan Laporan Keuangan Bulanan/Triwulanan/Semesteran SKPD</t>
  </si>
  <si>
    <t>Sub kegiatan Fasilitasi Kunjungan Tamu</t>
  </si>
  <si>
    <t>Sub kegiatan Penyelenggaraan  Rapat  Koordinasi  dan  Konsultasi SKPD</t>
  </si>
  <si>
    <t>Sub kegiatan Pengadaan Sarana dan Prasarana Pendukung Gedung Kantor atau Bangunan Lainnya</t>
  </si>
  <si>
    <t>Sub kegiatan Pemeliharaan Peralatan dan Mesin Lainnya</t>
  </si>
  <si>
    <t>Sub kegiatan Pemeliharaan/Rehabilitasi Gedung Kantor dan Bangunan Lainnya</t>
  </si>
  <si>
    <t>Sub kegiatan Pemeliharaan/Rehabilitasi Sarana dan Prasarana Pendukung Gedung Kantor dan Bangunan Lainnya</t>
  </si>
  <si>
    <t>Jumlah peralatan dan perlengkapan kantor tersedia</t>
  </si>
  <si>
    <t>Jumlah jasa komunikasi, sumber daya air dan listrik terbayar</t>
  </si>
  <si>
    <t>Honor jasa pelayanan umum kantor terbayar</t>
  </si>
  <si>
    <t>Jumlah Kendaraan Dinas Operasional atau Lapangan Terpelihara serta pajak dan perizinannya terbayar</t>
  </si>
  <si>
    <t>Jumlah Sarana dan Prasarana Pendukung Gedung Kantor dan Bangunan Lainnya terehabilitasi/ terpelihara</t>
  </si>
  <si>
    <t>Jumlah kegiatan Sinergitas di Kecamatan</t>
  </si>
  <si>
    <t>Jumlah koordinasi dengan tokoh agama dan tokoh masyarakat</t>
  </si>
  <si>
    <t>Jumlah Kegiatan Fasilitasi,    Koordinasi    dan    Pembinaan    (Bimtek, Sosialisasi,  Konsultasi)  Wawasan  Kebangsaan  dan Ketahanan Nasional Terselenggara</t>
  </si>
  <si>
    <t>Jumlah Desa Terfasilitasi Pelaksanaan Tugas dan Fungsi Badan Permusyawaratan Desa</t>
  </si>
  <si>
    <t>Jumlah Desa yang Terfasilitasi     Penyelenggaraan     Ketenteraman     dan Ketertiban Umumnya</t>
  </si>
  <si>
    <t>Persentase Pemenuhan Kebutuhan Penunjang Urusan Pemerintah Daerah</t>
  </si>
  <si>
    <t>PROYEKSI HASIL RENJA PERANGKAT DAERAH KABUPATEN KLATEN TAHUN 2022 TRIWULAN II</t>
  </si>
  <si>
    <t xml:space="preserve">Proyeksi Kinerja pada Triwulan </t>
  </si>
  <si>
    <t>Proyeksi Capaian Kinerja dan Anggaran Renja PD 2022 yang dievaluasi</t>
  </si>
  <si>
    <t>Faktor penghambat pencapaian kinerja: kegiatan belum semua terlaksana</t>
  </si>
  <si>
    <t>Faktor penghambat pencapaian kinerja:  kegiatan belum terlaksana di triwulan 2</t>
  </si>
  <si>
    <t>R</t>
  </si>
  <si>
    <t>Klaten, 3 Juni 2022</t>
  </si>
  <si>
    <t xml:space="preserve">Faktor penghambat pencapaian kinerja: Masih dalam tahap persiapan administrasi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</si>
</sst>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_ "/>
    <numFmt numFmtId="168" formatCode="_(* #,##0.00_);_(* \(#,##0.00\);_(* &quot;-&quot;_);_(@_)"/>
    <numFmt numFmtId="169" formatCode="_-* #,##0.00_-;\-* #,##0.00_-;_-* &quot;-&quot;_-;_-@_-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Arial"/>
      <family val="2"/>
    </font>
    <font>
      <sz val="10"/>
      <name val="Cambria"/>
      <family val="1"/>
      <scheme val="major"/>
    </font>
    <font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i/>
      <sz val="10"/>
      <color rgb="FF000000"/>
      <name val="Tahoma"/>
      <family val="2"/>
    </font>
    <font>
      <b/>
      <sz val="10"/>
      <name val="Tahoma"/>
      <family val="2"/>
    </font>
    <font>
      <sz val="10"/>
      <color theme="1"/>
      <name val="Bookman Old Style"/>
      <family val="1"/>
    </font>
    <font>
      <u/>
      <sz val="10"/>
      <color theme="1"/>
      <name val="Tahoma"/>
      <family val="2"/>
    </font>
    <font>
      <b/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7F97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2">
    <xf numFmtId="0" fontId="0" fillId="0" borderId="0" xfId="0"/>
    <xf numFmtId="41" fontId="9" fillId="0" borderId="0" xfId="0" applyNumberFormat="1" applyFont="1" applyFill="1"/>
    <xf numFmtId="168" fontId="8" fillId="0" borderId="6" xfId="0" applyNumberFormat="1" applyFont="1" applyFill="1" applyBorder="1"/>
    <xf numFmtId="168" fontId="8" fillId="0" borderId="0" xfId="0" applyNumberFormat="1" applyFont="1" applyFill="1" applyBorder="1"/>
    <xf numFmtId="0" fontId="11" fillId="0" borderId="0" xfId="0" applyFont="1" applyFill="1"/>
    <xf numFmtId="0" fontId="10" fillId="0" borderId="0" xfId="0" applyFont="1" applyFill="1" applyAlignment="1">
      <alignment wrapText="1"/>
    </xf>
    <xf numFmtId="41" fontId="11" fillId="0" borderId="0" xfId="0" applyNumberFormat="1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164" fontId="10" fillId="0" borderId="0" xfId="2" applyFont="1" applyFill="1" applyAlignment="1">
      <alignment wrapText="1"/>
    </xf>
    <xf numFmtId="164" fontId="10" fillId="0" borderId="0" xfId="2" applyFont="1" applyFill="1" applyAlignment="1">
      <alignment vertical="top" wrapText="1"/>
    </xf>
    <xf numFmtId="0" fontId="11" fillId="6" borderId="0" xfId="0" applyFont="1" applyFill="1"/>
    <xf numFmtId="0" fontId="11" fillId="6" borderId="5" xfId="0" applyFont="1" applyFill="1" applyBorder="1" applyAlignment="1">
      <alignment horizontal="center" vertical="center" wrapText="1"/>
    </xf>
    <xf numFmtId="41" fontId="11" fillId="6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top"/>
    </xf>
    <xf numFmtId="0" fontId="10" fillId="2" borderId="5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41" fontId="11" fillId="2" borderId="5" xfId="0" applyNumberFormat="1" applyFont="1" applyFill="1" applyBorder="1" applyAlignment="1">
      <alignment horizontal="center" vertical="top" wrapText="1"/>
    </xf>
    <xf numFmtId="41" fontId="11" fillId="8" borderId="5" xfId="0" applyNumberFormat="1" applyFont="1" applyFill="1" applyBorder="1" applyAlignment="1">
      <alignment horizontal="center" vertical="top" wrapText="1"/>
    </xf>
    <xf numFmtId="41" fontId="11" fillId="2" borderId="5" xfId="0" applyNumberFormat="1" applyFont="1" applyFill="1" applyBorder="1" applyAlignment="1">
      <alignment horizontal="right" vertical="top" wrapText="1"/>
    </xf>
    <xf numFmtId="41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11" fillId="2" borderId="0" xfId="0" applyFont="1" applyFill="1"/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 wrapText="1"/>
    </xf>
    <xf numFmtId="9" fontId="10" fillId="4" borderId="5" xfId="0" applyNumberFormat="1" applyFont="1" applyFill="1" applyBorder="1" applyAlignment="1">
      <alignment horizontal="center" vertical="top" wrapText="1"/>
    </xf>
    <xf numFmtId="41" fontId="10" fillId="4" borderId="5" xfId="0" applyNumberFormat="1" applyFont="1" applyFill="1" applyBorder="1" applyAlignment="1">
      <alignment horizontal="center" vertical="top" wrapText="1"/>
    </xf>
    <xf numFmtId="9" fontId="10" fillId="8" borderId="5" xfId="0" applyNumberFormat="1" applyFont="1" applyFill="1" applyBorder="1" applyAlignment="1">
      <alignment horizontal="center" vertical="top" wrapText="1"/>
    </xf>
    <xf numFmtId="41" fontId="10" fillId="8" borderId="5" xfId="0" applyNumberFormat="1" applyFont="1" applyFill="1" applyBorder="1" applyAlignment="1">
      <alignment horizontal="center" vertical="top" wrapText="1"/>
    </xf>
    <xf numFmtId="9" fontId="10" fillId="4" borderId="5" xfId="13" applyFont="1" applyFill="1" applyBorder="1" applyAlignment="1">
      <alignment horizontal="center" vertical="top" wrapText="1"/>
    </xf>
    <xf numFmtId="3" fontId="10" fillId="4" borderId="5" xfId="0" applyNumberFormat="1" applyFont="1" applyFill="1" applyBorder="1" applyAlignment="1">
      <alignment horizontal="center" vertical="top" wrapText="1"/>
    </xf>
    <xf numFmtId="3" fontId="10" fillId="4" borderId="5" xfId="0" applyNumberFormat="1" applyFont="1" applyFill="1" applyBorder="1" applyAlignment="1">
      <alignment horizontal="right" vertical="top" wrapText="1"/>
    </xf>
    <xf numFmtId="41" fontId="10" fillId="4" borderId="5" xfId="0" applyNumberFormat="1" applyFont="1" applyFill="1" applyBorder="1" applyAlignment="1">
      <alignment horizontal="right" vertical="top" wrapText="1"/>
    </xf>
    <xf numFmtId="43" fontId="10" fillId="4" borderId="5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/>
    <xf numFmtId="0" fontId="10" fillId="0" borderId="0" xfId="0" applyFont="1" applyFill="1"/>
    <xf numFmtId="0" fontId="10" fillId="2" borderId="0" xfId="0" applyFont="1" applyFill="1"/>
    <xf numFmtId="0" fontId="13" fillId="5" borderId="5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center" vertical="top" wrapText="1"/>
    </xf>
    <xf numFmtId="9" fontId="13" fillId="5" borderId="5" xfId="13" applyFont="1" applyFill="1" applyBorder="1" applyAlignment="1">
      <alignment horizontal="center" vertical="top" wrapText="1"/>
    </xf>
    <xf numFmtId="41" fontId="13" fillId="5" borderId="5" xfId="0" applyNumberFormat="1" applyFont="1" applyFill="1" applyBorder="1" applyAlignment="1">
      <alignment horizontal="center" vertical="top" wrapText="1"/>
    </xf>
    <xf numFmtId="164" fontId="13" fillId="5" borderId="5" xfId="0" applyNumberFormat="1" applyFont="1" applyFill="1" applyBorder="1" applyAlignment="1">
      <alignment horizontal="center" vertical="top" wrapText="1"/>
    </xf>
    <xf numFmtId="3" fontId="13" fillId="5" borderId="5" xfId="0" applyNumberFormat="1" applyFont="1" applyFill="1" applyBorder="1" applyAlignment="1">
      <alignment horizontal="center" vertical="top" wrapText="1"/>
    </xf>
    <xf numFmtId="41" fontId="13" fillId="5" borderId="5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0" fontId="13" fillId="2" borderId="0" xfId="0" applyFont="1" applyFill="1"/>
    <xf numFmtId="0" fontId="11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41" fontId="11" fillId="0" borderId="5" xfId="0" applyNumberFormat="1" applyFont="1" applyFill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 wrapText="1"/>
    </xf>
    <xf numFmtId="164" fontId="11" fillId="0" borderId="5" xfId="2" applyFont="1" applyFill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41" fontId="11" fillId="0" borderId="5" xfId="0" applyNumberFormat="1" applyFont="1" applyFill="1" applyBorder="1" applyAlignment="1">
      <alignment horizontal="right" vertical="top" wrapText="1"/>
    </xf>
    <xf numFmtId="9" fontId="13" fillId="8" borderId="5" xfId="13" applyFont="1" applyFill="1" applyBorder="1" applyAlignment="1">
      <alignment horizontal="center" vertical="top" wrapText="1"/>
    </xf>
    <xf numFmtId="41" fontId="13" fillId="8" borderId="5" xfId="13" applyNumberFormat="1" applyFont="1" applyFill="1" applyBorder="1" applyAlignment="1">
      <alignment horizontal="center" vertical="top" wrapText="1"/>
    </xf>
    <xf numFmtId="41" fontId="13" fillId="0" borderId="0" xfId="0" applyNumberFormat="1" applyFont="1" applyFill="1"/>
    <xf numFmtId="164" fontId="13" fillId="0" borderId="0" xfId="2" applyFont="1" applyFill="1"/>
    <xf numFmtId="0" fontId="13" fillId="3" borderId="0" xfId="0" applyFont="1" applyFill="1"/>
    <xf numFmtId="0" fontId="15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/>
    </xf>
    <xf numFmtId="41" fontId="11" fillId="2" borderId="5" xfId="2" applyNumberFormat="1" applyFont="1" applyFill="1" applyBorder="1" applyAlignment="1">
      <alignment horizontal="center" vertical="top" wrapText="1"/>
    </xf>
    <xf numFmtId="1" fontId="11" fillId="8" borderId="5" xfId="0" applyNumberFormat="1" applyFont="1" applyFill="1" applyBorder="1" applyAlignment="1">
      <alignment horizontal="center" vertical="top" wrapText="1"/>
    </xf>
    <xf numFmtId="41" fontId="11" fillId="8" borderId="5" xfId="2" applyNumberFormat="1" applyFont="1" applyFill="1" applyBorder="1" applyAlignment="1">
      <alignment horizontal="center" vertical="top" wrapText="1"/>
    </xf>
    <xf numFmtId="1" fontId="11" fillId="2" borderId="5" xfId="2" applyNumberFormat="1" applyFont="1" applyFill="1" applyBorder="1" applyAlignment="1">
      <alignment horizontal="center" vertical="top" wrapText="1"/>
    </xf>
    <xf numFmtId="0" fontId="11" fillId="2" borderId="5" xfId="2" applyNumberFormat="1" applyFont="1" applyFill="1" applyBorder="1" applyAlignment="1">
      <alignment horizontal="center" vertical="top" wrapText="1"/>
    </xf>
    <xf numFmtId="3" fontId="11" fillId="2" borderId="5" xfId="2" applyNumberFormat="1" applyFont="1" applyFill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/>
    </xf>
    <xf numFmtId="41" fontId="12" fillId="2" borderId="5" xfId="0" applyNumberFormat="1" applyFont="1" applyFill="1" applyBorder="1" applyAlignment="1">
      <alignment horizontal="right" vertical="top" wrapText="1"/>
    </xf>
    <xf numFmtId="41" fontId="11" fillId="0" borderId="0" xfId="0" applyNumberFormat="1" applyFont="1" applyFill="1" applyBorder="1" applyAlignment="1"/>
    <xf numFmtId="0" fontId="15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top"/>
    </xf>
    <xf numFmtId="41" fontId="11" fillId="0" borderId="5" xfId="2" applyNumberFormat="1" applyFont="1" applyFill="1" applyBorder="1" applyAlignment="1">
      <alignment horizontal="center" vertical="top" wrapText="1"/>
    </xf>
    <xf numFmtId="1" fontId="11" fillId="0" borderId="5" xfId="2" applyNumberFormat="1" applyFont="1" applyFill="1" applyBorder="1" applyAlignment="1">
      <alignment horizontal="center" vertical="top" wrapText="1"/>
    </xf>
    <xf numFmtId="41" fontId="11" fillId="2" borderId="5" xfId="2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top" wrapText="1"/>
    </xf>
    <xf numFmtId="0" fontId="13" fillId="5" borderId="5" xfId="0" applyFont="1" applyFill="1" applyBorder="1" applyAlignment="1">
      <alignment horizontal="left" vertical="top" wrapText="1"/>
    </xf>
    <xf numFmtId="41" fontId="13" fillId="5" borderId="5" xfId="2" applyNumberFormat="1" applyFont="1" applyFill="1" applyBorder="1" applyAlignment="1">
      <alignment horizontal="center" vertical="top" wrapText="1"/>
    </xf>
    <xf numFmtId="9" fontId="13" fillId="8" borderId="5" xfId="13" applyFont="1" applyFill="1" applyBorder="1" applyAlignment="1">
      <alignment horizontal="center" vertical="top"/>
    </xf>
    <xf numFmtId="41" fontId="13" fillId="8" borderId="5" xfId="2" applyNumberFormat="1" applyFont="1" applyFill="1" applyBorder="1" applyAlignment="1">
      <alignment horizontal="center" vertical="top" wrapText="1"/>
    </xf>
    <xf numFmtId="41" fontId="14" fillId="5" borderId="5" xfId="3" applyNumberFormat="1" applyFont="1" applyFill="1" applyBorder="1" applyAlignment="1">
      <alignment horizontal="center" vertical="top" wrapText="1"/>
    </xf>
    <xf numFmtId="41" fontId="13" fillId="5" borderId="5" xfId="1" applyNumberFormat="1" applyFont="1" applyFill="1" applyBorder="1" applyAlignment="1">
      <alignment horizontal="center" vertical="top"/>
    </xf>
    <xf numFmtId="41" fontId="14" fillId="5" borderId="5" xfId="1" applyNumberFormat="1" applyFont="1" applyFill="1" applyBorder="1" applyAlignment="1">
      <alignment horizontal="center" vertical="top"/>
    </xf>
    <xf numFmtId="0" fontId="13" fillId="5" borderId="5" xfId="1" applyNumberFormat="1" applyFont="1" applyFill="1" applyBorder="1" applyAlignment="1">
      <alignment horizontal="right" vertical="top"/>
    </xf>
    <xf numFmtId="3" fontId="13" fillId="5" borderId="5" xfId="1" applyNumberFormat="1" applyFont="1" applyFill="1" applyBorder="1" applyAlignment="1">
      <alignment horizontal="right" vertical="top"/>
    </xf>
    <xf numFmtId="41" fontId="17" fillId="5" borderId="5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Alignment="1"/>
    <xf numFmtId="1" fontId="11" fillId="8" borderId="5" xfId="0" applyNumberFormat="1" applyFont="1" applyFill="1" applyBorder="1" applyAlignment="1">
      <alignment horizontal="center" vertical="top"/>
    </xf>
    <xf numFmtId="1" fontId="11" fillId="2" borderId="5" xfId="0" applyNumberFormat="1" applyFont="1" applyFill="1" applyBorder="1" applyAlignment="1">
      <alignment horizontal="center" vertical="top" wrapText="1"/>
    </xf>
    <xf numFmtId="41" fontId="15" fillId="2" borderId="5" xfId="3" applyNumberFormat="1" applyFont="1" applyFill="1" applyBorder="1" applyAlignment="1">
      <alignment horizontal="center" vertical="top" wrapText="1"/>
    </xf>
    <xf numFmtId="41" fontId="11" fillId="2" borderId="5" xfId="1" applyNumberFormat="1" applyFont="1" applyFill="1" applyBorder="1" applyAlignment="1">
      <alignment horizontal="center" vertical="top"/>
    </xf>
    <xf numFmtId="41" fontId="15" fillId="2" borderId="5" xfId="1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11" fillId="0" borderId="0" xfId="0" applyFont="1" applyFill="1" applyAlignment="1"/>
    <xf numFmtId="41" fontId="15" fillId="0" borderId="5" xfId="3" applyNumberFormat="1" applyFont="1" applyFill="1" applyBorder="1" applyAlignment="1">
      <alignment horizontal="center" vertical="top" wrapText="1"/>
    </xf>
    <xf numFmtId="41" fontId="13" fillId="5" borderId="5" xfId="1" applyNumberFormat="1" applyFont="1" applyFill="1" applyBorder="1" applyAlignment="1">
      <alignment horizontal="right" vertical="top"/>
    </xf>
    <xf numFmtId="3" fontId="13" fillId="5" borderId="5" xfId="2" applyNumberFormat="1" applyFont="1" applyFill="1" applyBorder="1" applyAlignment="1">
      <alignment horizontal="right" vertical="top" wrapText="1"/>
    </xf>
    <xf numFmtId="0" fontId="13" fillId="5" borderId="0" xfId="0" applyFont="1" applyFill="1" applyBorder="1" applyAlignment="1"/>
    <xf numFmtId="0" fontId="13" fillId="5" borderId="0" xfId="0" applyFont="1" applyFill="1" applyAlignment="1"/>
    <xf numFmtId="0" fontId="13" fillId="5" borderId="0" xfId="0" applyFont="1" applyFill="1"/>
    <xf numFmtId="3" fontId="14" fillId="5" borderId="5" xfId="3" applyNumberFormat="1" applyFont="1" applyFill="1" applyBorder="1" applyAlignment="1">
      <alignment horizontal="center" vertical="top" wrapText="1"/>
    </xf>
    <xf numFmtId="3" fontId="14" fillId="5" borderId="5" xfId="1" applyNumberFormat="1" applyFont="1" applyFill="1" applyBorder="1" applyAlignment="1">
      <alignment horizontal="center" vertical="top"/>
    </xf>
    <xf numFmtId="41" fontId="13" fillId="0" borderId="0" xfId="0" applyNumberFormat="1" applyFont="1" applyFill="1" applyAlignment="1"/>
    <xf numFmtId="3" fontId="13" fillId="0" borderId="0" xfId="0" applyNumberFormat="1" applyFont="1" applyFill="1"/>
    <xf numFmtId="0" fontId="11" fillId="0" borderId="5" xfId="0" applyFont="1" applyBorder="1" applyAlignment="1">
      <alignment horizontal="left" vertical="top"/>
    </xf>
    <xf numFmtId="0" fontId="11" fillId="2" borderId="5" xfId="1" applyNumberFormat="1" applyFont="1" applyFill="1" applyBorder="1" applyAlignment="1">
      <alignment horizontal="center" vertical="top"/>
    </xf>
    <xf numFmtId="41" fontId="15" fillId="0" borderId="5" xfId="0" applyNumberFormat="1" applyFont="1" applyFill="1" applyBorder="1" applyAlignment="1">
      <alignment horizontal="center" vertical="top"/>
    </xf>
    <xf numFmtId="41" fontId="11" fillId="0" borderId="0" xfId="0" applyNumberFormat="1" applyFont="1" applyFill="1" applyAlignment="1"/>
    <xf numFmtId="3" fontId="11" fillId="0" borderId="0" xfId="0" applyNumberFormat="1" applyFont="1" applyFill="1"/>
    <xf numFmtId="41" fontId="14" fillId="5" borderId="5" xfId="0" applyNumberFormat="1" applyFont="1" applyFill="1" applyBorder="1" applyAlignment="1">
      <alignment horizontal="center" vertical="top"/>
    </xf>
    <xf numFmtId="0" fontId="13" fillId="0" borderId="0" xfId="0" applyFont="1" applyFill="1" applyAlignment="1"/>
    <xf numFmtId="0" fontId="11" fillId="2" borderId="5" xfId="0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>
      <alignment horizontal="center" vertical="top" wrapText="1"/>
    </xf>
    <xf numFmtId="41" fontId="15" fillId="2" borderId="5" xfId="2" applyNumberFormat="1" applyFont="1" applyFill="1" applyBorder="1" applyAlignment="1">
      <alignment horizontal="center" vertical="top"/>
    </xf>
    <xf numFmtId="0" fontId="15" fillId="2" borderId="5" xfId="0" applyFont="1" applyFill="1" applyBorder="1" applyAlignment="1">
      <alignment vertical="top" wrapText="1"/>
    </xf>
    <xf numFmtId="41" fontId="11" fillId="2" borderId="5" xfId="2" applyNumberFormat="1" applyFont="1" applyFill="1" applyBorder="1" applyAlignment="1">
      <alignment horizontal="center" vertical="top"/>
    </xf>
    <xf numFmtId="41" fontId="18" fillId="2" borderId="5" xfId="1" applyNumberFormat="1" applyFont="1" applyFill="1" applyBorder="1" applyAlignment="1">
      <alignment horizontal="center" vertical="top"/>
    </xf>
    <xf numFmtId="41" fontId="11" fillId="0" borderId="5" xfId="0" applyNumberFormat="1" applyFont="1" applyFill="1" applyBorder="1" applyAlignment="1">
      <alignment vertical="top"/>
    </xf>
    <xf numFmtId="2" fontId="11" fillId="0" borderId="5" xfId="0" applyNumberFormat="1" applyFont="1" applyFill="1" applyBorder="1" applyAlignment="1">
      <alignment vertical="top"/>
    </xf>
    <xf numFmtId="41" fontId="10" fillId="2" borderId="5" xfId="0" applyNumberFormat="1" applyFont="1" applyFill="1" applyBorder="1" applyAlignment="1">
      <alignment horizontal="center" vertical="top"/>
    </xf>
    <xf numFmtId="0" fontId="10" fillId="2" borderId="5" xfId="0" applyNumberFormat="1" applyFont="1" applyFill="1" applyBorder="1" applyAlignment="1">
      <alignment horizontal="center" vertical="top"/>
    </xf>
    <xf numFmtId="41" fontId="13" fillId="8" borderId="5" xfId="0" applyNumberFormat="1" applyFont="1" applyFill="1" applyBorder="1" applyAlignment="1">
      <alignment horizontal="center" vertical="top" wrapText="1"/>
    </xf>
    <xf numFmtId="41" fontId="15" fillId="8" borderId="5" xfId="1" applyNumberFormat="1" applyFont="1" applyFill="1" applyBorder="1" applyAlignment="1">
      <alignment horizontal="center" vertical="top"/>
    </xf>
    <xf numFmtId="41" fontId="10" fillId="2" borderId="5" xfId="0" applyNumberFormat="1" applyFont="1" applyFill="1" applyBorder="1" applyAlignment="1">
      <alignment horizontal="right" vertical="top"/>
    </xf>
    <xf numFmtId="43" fontId="10" fillId="2" borderId="5" xfId="0" applyNumberFormat="1" applyFont="1" applyFill="1" applyBorder="1" applyAlignment="1">
      <alignment horizontal="right" vertical="top"/>
    </xf>
    <xf numFmtId="9" fontId="10" fillId="4" borderId="5" xfId="0" applyNumberFormat="1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top" wrapText="1"/>
    </xf>
    <xf numFmtId="41" fontId="10" fillId="8" borderId="5" xfId="0" applyNumberFormat="1" applyFont="1" applyFill="1" applyBorder="1" applyAlignment="1">
      <alignment vertical="top" wrapText="1"/>
    </xf>
    <xf numFmtId="9" fontId="10" fillId="4" borderId="5" xfId="13" applyFont="1" applyFill="1" applyBorder="1" applyAlignment="1">
      <alignment vertical="top" wrapText="1"/>
    </xf>
    <xf numFmtId="3" fontId="10" fillId="4" borderId="5" xfId="0" applyNumberFormat="1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center" wrapText="1"/>
    </xf>
    <xf numFmtId="9" fontId="13" fillId="5" borderId="5" xfId="13" applyFont="1" applyFill="1" applyBorder="1" applyAlignment="1">
      <alignment vertical="top" wrapText="1"/>
    </xf>
    <xf numFmtId="41" fontId="13" fillId="5" borderId="5" xfId="0" applyNumberFormat="1" applyFont="1" applyFill="1" applyBorder="1" applyAlignment="1">
      <alignment vertical="top" wrapText="1"/>
    </xf>
    <xf numFmtId="41" fontId="13" fillId="8" borderId="5" xfId="0" applyNumberFormat="1" applyFont="1" applyFill="1" applyBorder="1" applyAlignment="1">
      <alignment vertical="top" wrapText="1"/>
    </xf>
    <xf numFmtId="3" fontId="13" fillId="5" borderId="5" xfId="0" applyNumberFormat="1" applyFont="1" applyFill="1" applyBorder="1" applyAlignment="1">
      <alignment vertical="top" wrapText="1"/>
    </xf>
    <xf numFmtId="41" fontId="13" fillId="5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top" wrapText="1"/>
    </xf>
    <xf numFmtId="41" fontId="11" fillId="2" borderId="5" xfId="2" applyNumberFormat="1" applyFont="1" applyFill="1" applyBorder="1" applyAlignment="1">
      <alignment vertical="top" wrapText="1"/>
    </xf>
    <xf numFmtId="41" fontId="11" fillId="8" borderId="5" xfId="0" applyNumberFormat="1" applyFont="1" applyFill="1" applyBorder="1" applyAlignment="1">
      <alignment vertical="top"/>
    </xf>
    <xf numFmtId="41" fontId="11" fillId="8" borderId="5" xfId="2" applyNumberFormat="1" applyFont="1" applyFill="1" applyBorder="1" applyAlignment="1">
      <alignment vertical="top" wrapText="1"/>
    </xf>
    <xf numFmtId="3" fontId="11" fillId="2" borderId="5" xfId="2" applyNumberFormat="1" applyFont="1" applyFill="1" applyBorder="1" applyAlignment="1">
      <alignment vertical="top" wrapText="1"/>
    </xf>
    <xf numFmtId="3" fontId="15" fillId="0" borderId="5" xfId="0" applyNumberFormat="1" applyFont="1" applyBorder="1" applyAlignment="1">
      <alignment vertical="top"/>
    </xf>
    <xf numFmtId="41" fontId="11" fillId="2" borderId="5" xfId="0" applyNumberFormat="1" applyFont="1" applyFill="1" applyBorder="1" applyAlignment="1">
      <alignment vertical="top" wrapText="1"/>
    </xf>
    <xf numFmtId="41" fontId="15" fillId="2" borderId="5" xfId="3" applyNumberFormat="1" applyFont="1" applyFill="1" applyBorder="1" applyAlignment="1">
      <alignment vertical="top" wrapText="1"/>
    </xf>
    <xf numFmtId="3" fontId="15" fillId="2" borderId="5" xfId="3" applyNumberFormat="1" applyFont="1" applyFill="1" applyBorder="1" applyAlignment="1">
      <alignment vertical="top" wrapText="1"/>
    </xf>
    <xf numFmtId="41" fontId="10" fillId="2" borderId="5" xfId="0" applyNumberFormat="1" applyFont="1" applyFill="1" applyBorder="1" applyAlignment="1">
      <alignment vertical="top"/>
    </xf>
    <xf numFmtId="2" fontId="10" fillId="2" borderId="5" xfId="0" applyNumberFormat="1" applyFont="1" applyFill="1" applyBorder="1" applyAlignment="1">
      <alignment vertical="top"/>
    </xf>
    <xf numFmtId="0" fontId="11" fillId="0" borderId="5" xfId="0" applyFont="1" applyFill="1" applyBorder="1" applyAlignment="1">
      <alignment vertical="top"/>
    </xf>
    <xf numFmtId="0" fontId="11" fillId="0" borderId="5" xfId="0" applyFont="1" applyFill="1" applyBorder="1" applyAlignment="1">
      <alignment horizontal="left" vertical="top"/>
    </xf>
    <xf numFmtId="164" fontId="11" fillId="0" borderId="5" xfId="2" applyFont="1" applyFill="1" applyBorder="1" applyAlignment="1">
      <alignment vertical="top"/>
    </xf>
    <xf numFmtId="165" fontId="11" fillId="0" borderId="5" xfId="0" applyNumberFormat="1" applyFont="1" applyFill="1" applyBorder="1" applyAlignment="1">
      <alignment vertical="top"/>
    </xf>
    <xf numFmtId="0" fontId="10" fillId="0" borderId="0" xfId="0" applyFont="1" applyFill="1" applyBorder="1"/>
    <xf numFmtId="164" fontId="13" fillId="5" borderId="5" xfId="2" applyFont="1" applyFill="1" applyBorder="1" applyAlignment="1">
      <alignment horizontal="center" vertical="top" wrapText="1"/>
    </xf>
    <xf numFmtId="0" fontId="13" fillId="0" borderId="0" xfId="0" applyFont="1" applyFill="1" applyBorder="1"/>
    <xf numFmtId="41" fontId="11" fillId="8" borderId="5" xfId="0" applyNumberFormat="1" applyFont="1" applyFill="1" applyBorder="1" applyAlignment="1">
      <alignment horizontal="center" vertical="top"/>
    </xf>
    <xf numFmtId="41" fontId="11" fillId="2" borderId="5" xfId="2" applyNumberFormat="1" applyFont="1" applyFill="1" applyBorder="1" applyAlignment="1">
      <alignment horizontal="right" vertical="top" wrapText="1"/>
    </xf>
    <xf numFmtId="41" fontId="13" fillId="8" borderId="5" xfId="0" applyNumberFormat="1" applyFont="1" applyFill="1" applyBorder="1" applyAlignment="1">
      <alignment horizontal="center" vertical="top"/>
    </xf>
    <xf numFmtId="3" fontId="13" fillId="5" borderId="5" xfId="2" applyNumberFormat="1" applyFont="1" applyFill="1" applyBorder="1" applyAlignment="1">
      <alignment horizontal="center" vertical="top" wrapText="1"/>
    </xf>
    <xf numFmtId="41" fontId="13" fillId="5" borderId="5" xfId="2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left" vertical="top" wrapText="1"/>
    </xf>
    <xf numFmtId="41" fontId="11" fillId="8" borderId="5" xfId="1" applyNumberFormat="1" applyFont="1" applyFill="1" applyBorder="1" applyAlignment="1">
      <alignment horizontal="center" vertical="top" wrapText="1"/>
    </xf>
    <xf numFmtId="3" fontId="15" fillId="2" borderId="5" xfId="3" applyNumberFormat="1" applyFont="1" applyFill="1" applyBorder="1" applyAlignment="1">
      <alignment horizontal="center" vertical="top" wrapText="1"/>
    </xf>
    <xf numFmtId="43" fontId="10" fillId="2" borderId="5" xfId="0" applyNumberFormat="1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center" vertical="top" wrapText="1"/>
    </xf>
    <xf numFmtId="9" fontId="11" fillId="5" borderId="5" xfId="13" applyFont="1" applyFill="1" applyBorder="1" applyAlignment="1">
      <alignment horizontal="center" vertical="top" wrapText="1"/>
    </xf>
    <xf numFmtId="41" fontId="11" fillId="5" borderId="5" xfId="0" applyNumberFormat="1" applyFont="1" applyFill="1" applyBorder="1" applyAlignment="1">
      <alignment horizontal="center" vertical="top" wrapText="1"/>
    </xf>
    <xf numFmtId="9" fontId="11" fillId="5" borderId="5" xfId="0" applyNumberFormat="1" applyFont="1" applyFill="1" applyBorder="1" applyAlignment="1">
      <alignment horizontal="center" vertical="top" wrapText="1"/>
    </xf>
    <xf numFmtId="3" fontId="11" fillId="5" borderId="5" xfId="0" applyNumberFormat="1" applyFont="1" applyFill="1" applyBorder="1" applyAlignment="1">
      <alignment horizontal="center" vertical="top" wrapText="1"/>
    </xf>
    <xf numFmtId="0" fontId="11" fillId="3" borderId="0" xfId="0" applyFont="1" applyFill="1"/>
    <xf numFmtId="9" fontId="13" fillId="5" borderId="5" xfId="0" applyNumberFormat="1" applyFont="1" applyFill="1" applyBorder="1" applyAlignment="1">
      <alignment horizontal="center" vertical="top" wrapText="1"/>
    </xf>
    <xf numFmtId="42" fontId="13" fillId="5" borderId="5" xfId="0" applyNumberFormat="1" applyFont="1" applyFill="1" applyBorder="1" applyAlignment="1">
      <alignment horizontal="center" vertical="top" wrapText="1"/>
    </xf>
    <xf numFmtId="42" fontId="11" fillId="2" borderId="5" xfId="2" applyNumberFormat="1" applyFont="1" applyFill="1" applyBorder="1" applyAlignment="1">
      <alignment horizontal="center" vertical="top" wrapText="1"/>
    </xf>
    <xf numFmtId="42" fontId="15" fillId="2" borderId="5" xfId="3" applyNumberFormat="1" applyFont="1" applyFill="1" applyBorder="1" applyAlignment="1">
      <alignment horizontal="center" vertical="top" wrapText="1"/>
    </xf>
    <xf numFmtId="0" fontId="15" fillId="2" borderId="5" xfId="10" applyFont="1" applyFill="1" applyBorder="1" applyAlignment="1">
      <alignment horizontal="left" vertical="top" wrapText="1"/>
    </xf>
    <xf numFmtId="43" fontId="10" fillId="2" borderId="5" xfId="0" applyNumberFormat="1" applyFont="1" applyFill="1" applyBorder="1" applyAlignment="1">
      <alignment vertical="top"/>
    </xf>
    <xf numFmtId="166" fontId="11" fillId="7" borderId="1" xfId="1" applyNumberFormat="1" applyFont="1" applyFill="1" applyBorder="1" applyAlignment="1">
      <alignment horizontal="center" vertical="center"/>
    </xf>
    <xf numFmtId="164" fontId="11" fillId="0" borderId="0" xfId="2" applyFont="1" applyFill="1"/>
    <xf numFmtId="164" fontId="11" fillId="0" borderId="0" xfId="2" applyFont="1" applyFill="1" applyAlignment="1">
      <alignment vertical="top"/>
    </xf>
    <xf numFmtId="165" fontId="11" fillId="0" borderId="0" xfId="0" applyNumberFormat="1" applyFont="1" applyFill="1"/>
    <xf numFmtId="0" fontId="11" fillId="0" borderId="1" xfId="0" applyFont="1" applyFill="1" applyBorder="1" applyAlignment="1"/>
    <xf numFmtId="166" fontId="11" fillId="7" borderId="3" xfId="1" applyNumberFormat="1" applyFont="1" applyFill="1" applyBorder="1" applyAlignment="1">
      <alignment horizontal="center" vertical="center"/>
    </xf>
    <xf numFmtId="167" fontId="11" fillId="7" borderId="0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7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41" fontId="21" fillId="0" borderId="0" xfId="0" applyNumberFormat="1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9" fillId="0" borderId="0" xfId="0" applyFont="1" applyFill="1"/>
    <xf numFmtId="0" fontId="11" fillId="0" borderId="5" xfId="0" applyFont="1" applyFill="1" applyBorder="1" applyAlignment="1">
      <alignment horizontal="left" vertical="top" wrapText="1"/>
    </xf>
    <xf numFmtId="41" fontId="13" fillId="5" borderId="5" xfId="0" applyNumberFormat="1" applyFont="1" applyFill="1" applyBorder="1" applyAlignment="1">
      <alignment horizontal="right" vertical="top"/>
    </xf>
    <xf numFmtId="43" fontId="13" fillId="5" borderId="5" xfId="0" applyNumberFormat="1" applyFont="1" applyFill="1" applyBorder="1" applyAlignment="1">
      <alignment horizontal="right" vertical="top"/>
    </xf>
    <xf numFmtId="41" fontId="11" fillId="5" borderId="5" xfId="0" applyNumberFormat="1" applyFont="1" applyFill="1" applyBorder="1" applyAlignment="1">
      <alignment horizontal="right" vertical="top" wrapText="1"/>
    </xf>
    <xf numFmtId="43" fontId="11" fillId="5" borderId="5" xfId="0" applyNumberFormat="1" applyFont="1" applyFill="1" applyBorder="1" applyAlignment="1">
      <alignment horizontal="right" vertical="top" wrapText="1"/>
    </xf>
    <xf numFmtId="43" fontId="13" fillId="5" borderId="5" xfId="0" applyNumberFormat="1" applyFont="1" applyFill="1" applyBorder="1" applyAlignment="1">
      <alignment horizontal="right" vertical="top" wrapText="1"/>
    </xf>
    <xf numFmtId="169" fontId="17" fillId="5" borderId="5" xfId="0" applyNumberFormat="1" applyFont="1" applyFill="1" applyBorder="1" applyAlignment="1">
      <alignment horizontal="right" vertical="top" wrapText="1"/>
    </xf>
    <xf numFmtId="41" fontId="11" fillId="0" borderId="5" xfId="0" applyNumberFormat="1" applyFont="1" applyFill="1" applyBorder="1" applyAlignment="1">
      <alignment horizontal="right" vertical="top"/>
    </xf>
    <xf numFmtId="43" fontId="11" fillId="0" borderId="5" xfId="0" applyNumberFormat="1" applyFont="1" applyFill="1" applyBorder="1" applyAlignment="1">
      <alignment horizontal="right" vertical="top"/>
    </xf>
    <xf numFmtId="43" fontId="11" fillId="0" borderId="5" xfId="0" applyNumberFormat="1" applyFont="1" applyFill="1" applyBorder="1" applyAlignment="1">
      <alignment horizontal="right" vertical="top" wrapText="1"/>
    </xf>
    <xf numFmtId="41" fontId="11" fillId="2" borderId="5" xfId="0" applyNumberFormat="1" applyFont="1" applyFill="1" applyBorder="1" applyAlignment="1">
      <alignment horizontal="right" vertical="top"/>
    </xf>
    <xf numFmtId="43" fontId="11" fillId="2" borderId="5" xfId="0" applyNumberFormat="1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right" vertical="top" wrapText="1"/>
    </xf>
    <xf numFmtId="0" fontId="11" fillId="0" borderId="5" xfId="0" applyFont="1" applyFill="1" applyBorder="1" applyAlignment="1">
      <alignment horizontal="left" vertical="top" wrapText="1"/>
    </xf>
    <xf numFmtId="0" fontId="19" fillId="7" borderId="5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4" xfId="0" applyFont="1" applyFill="1" applyBorder="1"/>
    <xf numFmtId="0" fontId="19" fillId="7" borderId="5" xfId="0" applyFont="1" applyFill="1" applyBorder="1"/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41" fontId="1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7" borderId="2" xfId="0" applyFont="1" applyFill="1" applyBorder="1"/>
    <xf numFmtId="0" fontId="11" fillId="7" borderId="3" xfId="0" applyFont="1" applyFill="1" applyBorder="1"/>
    <xf numFmtId="3" fontId="11" fillId="7" borderId="4" xfId="0" applyNumberFormat="1" applyFont="1" applyFill="1" applyBorder="1"/>
    <xf numFmtId="0" fontId="11" fillId="7" borderId="5" xfId="0" applyFont="1" applyFill="1" applyBorder="1"/>
    <xf numFmtId="2" fontId="11" fillId="7" borderId="4" xfId="0" applyNumberFormat="1" applyFont="1" applyFill="1" applyBorder="1"/>
    <xf numFmtId="2" fontId="11" fillId="7" borderId="5" xfId="0" applyNumberFormat="1" applyFont="1" applyFill="1" applyBorder="1"/>
    <xf numFmtId="41" fontId="11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quotePrefix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</cellXfs>
  <cellStyles count="14">
    <cellStyle name="Comma" xfId="1" builtinId="3"/>
    <cellStyle name="Comma [0]" xfId="2" builtinId="6"/>
    <cellStyle name="Comma [0] 2" xfId="4" xr:uid="{00000000-0005-0000-0000-000002000000}"/>
    <cellStyle name="Comma [0] 2 2" xfId="3" xr:uid="{00000000-0005-0000-0000-000003000000}"/>
    <cellStyle name="Comma [0] 2 3" xfId="5" xr:uid="{00000000-0005-0000-0000-000004000000}"/>
    <cellStyle name="Comma 2" xfId="6" xr:uid="{00000000-0005-0000-0000-000005000000}"/>
    <cellStyle name="Comma 3" xfId="7" xr:uid="{00000000-0005-0000-0000-000006000000}"/>
    <cellStyle name="Comma 4" xfId="12" xr:uid="{00000000-0005-0000-0000-000007000000}"/>
    <cellStyle name="Normal" xfId="0" builtinId="0"/>
    <cellStyle name="Normal 2" xfId="8" xr:uid="{00000000-0005-0000-0000-000009000000}"/>
    <cellStyle name="Normal 3" xfId="9" xr:uid="{00000000-0005-0000-0000-00000A000000}"/>
    <cellStyle name="Normal 4" xfId="11" xr:uid="{00000000-0005-0000-0000-00000B000000}"/>
    <cellStyle name="Normal 6" xfId="10" xr:uid="{00000000-0005-0000-0000-00000C000000}"/>
    <cellStyle name="Percent" xfId="13" builtinId="5"/>
  </cellStyles>
  <dxfs count="0"/>
  <tableStyles count="0" defaultTableStyle="TableStyleMedium9" defaultPivotStyle="PivotStyleLight16"/>
  <colors>
    <mruColors>
      <color rgb="FFB7F97B"/>
      <color rgb="FFA1F753"/>
      <color rgb="FF6BFE22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117185</xdr:colOff>
      <xdr:row>88</xdr:row>
      <xdr:rowOff>114299</xdr:rowOff>
    </xdr:from>
    <xdr:to>
      <xdr:col>24</xdr:col>
      <xdr:colOff>92976</xdr:colOff>
      <xdr:row>98</xdr:row>
      <xdr:rowOff>12591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2412" y="38806004"/>
          <a:ext cx="2860474" cy="186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189416</xdr:colOff>
      <xdr:row>86</xdr:row>
      <xdr:rowOff>140659</xdr:rowOff>
    </xdr:from>
    <xdr:to>
      <xdr:col>22</xdr:col>
      <xdr:colOff>156906</xdr:colOff>
      <xdr:row>98</xdr:row>
      <xdr:rowOff>3895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2510" y="71875815"/>
          <a:ext cx="2348741" cy="2208768"/>
        </a:xfrm>
        <a:prstGeom prst="rect">
          <a:avLst/>
        </a:prstGeom>
      </xdr:spPr>
    </xdr:pic>
    <xdr:clientData/>
  </xdr:twoCellAnchor>
  <xdr:twoCellAnchor>
    <xdr:from>
      <xdr:col>21</xdr:col>
      <xdr:colOff>534330</xdr:colOff>
      <xdr:row>93</xdr:row>
      <xdr:rowOff>185853</xdr:rowOff>
    </xdr:from>
    <xdr:to>
      <xdr:col>23</xdr:col>
      <xdr:colOff>174238</xdr:colOff>
      <xdr:row>94</xdr:row>
      <xdr:rowOff>11616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7330854" y="37751524"/>
          <a:ext cx="1300975" cy="232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04"/>
  <sheetViews>
    <sheetView showGridLines="0" tabSelected="1" zoomScale="64" zoomScaleNormal="64" zoomScaleSheetLayoutView="64" workbookViewId="0">
      <selection activeCell="A74" sqref="A74:XFD82"/>
    </sheetView>
  </sheetViews>
  <sheetFormatPr defaultColWidth="9.109375" defaultRowHeight="13.2" x14ac:dyDescent="0.25"/>
  <cols>
    <col min="1" max="1" width="5.109375" style="4" customWidth="1"/>
    <col min="2" max="2" width="28.77734375" style="198" customWidth="1"/>
    <col min="3" max="3" width="36.6640625" style="199" customWidth="1"/>
    <col min="4" max="4" width="11.88671875" style="4" customWidth="1"/>
    <col min="5" max="5" width="8.88671875" style="4" customWidth="1"/>
    <col min="6" max="6" width="19.5546875" style="4" customWidth="1"/>
    <col min="7" max="7" width="4.109375" style="4" customWidth="1"/>
    <col min="8" max="8" width="5.44140625" style="4" customWidth="1"/>
    <col min="9" max="9" width="8.5546875" style="4" customWidth="1"/>
    <col min="10" max="10" width="20.6640625" style="188" customWidth="1"/>
    <col min="11" max="11" width="8.6640625" style="189" customWidth="1"/>
    <col min="12" max="12" width="20.88671875" style="188" customWidth="1"/>
    <col min="13" max="13" width="6.6640625" style="4" customWidth="1"/>
    <col min="14" max="14" width="18.6640625" style="4" customWidth="1"/>
    <col min="15" max="15" width="7.109375" style="4" customWidth="1"/>
    <col min="16" max="16" width="16.6640625" style="4" customWidth="1"/>
    <col min="17" max="17" width="3.109375" style="4" customWidth="1"/>
    <col min="18" max="18" width="3.44140625" style="4" customWidth="1"/>
    <col min="19" max="19" width="3.109375" style="4" customWidth="1"/>
    <col min="20" max="20" width="3.6640625" style="4" customWidth="1"/>
    <col min="21" max="21" width="6.88671875" style="6" customWidth="1"/>
    <col min="22" max="22" width="18.5546875" style="6" customWidth="1"/>
    <col min="23" max="23" width="7.44140625" style="6" customWidth="1"/>
    <col min="24" max="24" width="10.109375" style="4" customWidth="1"/>
    <col min="25" max="25" width="21.44140625" style="4" customWidth="1"/>
    <col min="26" max="26" width="21.88671875" style="4" customWidth="1"/>
    <col min="27" max="27" width="24.109375" style="4" customWidth="1"/>
    <col min="28" max="16384" width="9.109375" style="4"/>
  </cols>
  <sheetData>
    <row r="2" spans="1:73" x14ac:dyDescent="0.2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</row>
    <row r="3" spans="1:73" ht="22.8" thickBot="1" x14ac:dyDescent="0.3">
      <c r="A3" s="233" t="s">
        <v>168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73" ht="29.25" customHeight="1" thickBot="1" x14ac:dyDescent="0.3">
      <c r="A4" s="202"/>
      <c r="B4" s="203"/>
      <c r="C4" s="204"/>
      <c r="D4" s="202"/>
      <c r="E4" s="202"/>
      <c r="F4" s="202"/>
      <c r="G4" s="202"/>
      <c r="H4" s="202"/>
      <c r="I4" s="202"/>
      <c r="J4" s="202"/>
      <c r="K4" s="205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06"/>
      <c r="W4" s="206"/>
      <c r="X4" s="207" t="s">
        <v>79</v>
      </c>
    </row>
    <row r="5" spans="1:73" ht="30.75" customHeight="1" x14ac:dyDescent="0.3">
      <c r="A5" s="251" t="s">
        <v>78</v>
      </c>
      <c r="B5" s="251"/>
      <c r="C5" s="251"/>
      <c r="D5" s="251"/>
      <c r="E5" s="251"/>
      <c r="F5" s="251"/>
      <c r="G5" s="251"/>
      <c r="H5" s="251"/>
      <c r="I5" s="208"/>
      <c r="J5" s="208"/>
      <c r="K5" s="209"/>
      <c r="L5" s="208"/>
      <c r="M5" s="210"/>
      <c r="N5" s="210"/>
      <c r="O5" s="210"/>
      <c r="P5" s="210"/>
      <c r="Q5" s="210"/>
      <c r="R5" s="210"/>
      <c r="S5" s="210"/>
      <c r="T5" s="210"/>
      <c r="U5" s="1"/>
      <c r="V5" s="1"/>
      <c r="W5" s="237"/>
      <c r="X5" s="237"/>
    </row>
    <row r="6" spans="1:73" ht="8.25" customHeight="1" x14ac:dyDescent="0.25">
      <c r="A6" s="5"/>
      <c r="B6" s="7"/>
      <c r="C6" s="8"/>
      <c r="D6" s="5"/>
      <c r="E6" s="5"/>
      <c r="F6" s="5"/>
      <c r="G6" s="5"/>
      <c r="H6" s="5"/>
      <c r="I6" s="5"/>
      <c r="J6" s="9"/>
      <c r="K6" s="10"/>
      <c r="L6" s="9"/>
    </row>
    <row r="7" spans="1:73" s="11" customFormat="1" ht="18.75" customHeight="1" x14ac:dyDescent="0.25">
      <c r="A7" s="234" t="s">
        <v>0</v>
      </c>
      <c r="B7" s="236" t="s">
        <v>76</v>
      </c>
      <c r="C7" s="248" t="s">
        <v>77</v>
      </c>
      <c r="D7" s="234" t="s">
        <v>1</v>
      </c>
      <c r="E7" s="234" t="s">
        <v>145</v>
      </c>
      <c r="F7" s="234"/>
      <c r="G7" s="234" t="s">
        <v>84</v>
      </c>
      <c r="H7" s="234"/>
      <c r="I7" s="234" t="s">
        <v>85</v>
      </c>
      <c r="J7" s="234"/>
      <c r="K7" s="234"/>
      <c r="L7" s="234"/>
      <c r="M7" s="235" t="s">
        <v>169</v>
      </c>
      <c r="N7" s="235"/>
      <c r="O7" s="235"/>
      <c r="P7" s="235"/>
      <c r="Q7" s="235"/>
      <c r="R7" s="235"/>
      <c r="S7" s="235"/>
      <c r="T7" s="235"/>
      <c r="U7" s="235" t="s">
        <v>170</v>
      </c>
      <c r="V7" s="235"/>
      <c r="W7" s="235" t="s">
        <v>86</v>
      </c>
      <c r="X7" s="235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s="11" customFormat="1" ht="69" customHeight="1" x14ac:dyDescent="0.25">
      <c r="A8" s="234"/>
      <c r="B8" s="236"/>
      <c r="C8" s="248"/>
      <c r="D8" s="234"/>
      <c r="E8" s="234"/>
      <c r="F8" s="234"/>
      <c r="G8" s="234"/>
      <c r="H8" s="234"/>
      <c r="I8" s="234"/>
      <c r="J8" s="234"/>
      <c r="K8" s="234"/>
      <c r="L8" s="234"/>
      <c r="M8" s="235" t="s">
        <v>11</v>
      </c>
      <c r="N8" s="235"/>
      <c r="O8" s="235" t="s">
        <v>12</v>
      </c>
      <c r="P8" s="235"/>
      <c r="Q8" s="235" t="s">
        <v>2</v>
      </c>
      <c r="R8" s="235"/>
      <c r="S8" s="235" t="s">
        <v>3</v>
      </c>
      <c r="T8" s="235"/>
      <c r="U8" s="235"/>
      <c r="V8" s="235"/>
      <c r="W8" s="235"/>
      <c r="X8" s="235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11" customFormat="1" ht="18.75" customHeight="1" x14ac:dyDescent="0.25">
      <c r="A9" s="249" t="s">
        <v>7</v>
      </c>
      <c r="B9" s="249" t="s">
        <v>8</v>
      </c>
      <c r="C9" s="249" t="s">
        <v>9</v>
      </c>
      <c r="D9" s="249" t="s">
        <v>10</v>
      </c>
      <c r="E9" s="247">
        <v>5</v>
      </c>
      <c r="F9" s="247"/>
      <c r="G9" s="247">
        <v>6</v>
      </c>
      <c r="H9" s="247"/>
      <c r="I9" s="247">
        <v>7</v>
      </c>
      <c r="J9" s="247"/>
      <c r="K9" s="247"/>
      <c r="L9" s="247"/>
      <c r="M9" s="235">
        <v>8</v>
      </c>
      <c r="N9" s="235"/>
      <c r="O9" s="235">
        <v>9</v>
      </c>
      <c r="P9" s="235"/>
      <c r="Q9" s="235">
        <v>10</v>
      </c>
      <c r="R9" s="235"/>
      <c r="S9" s="235">
        <v>11</v>
      </c>
      <c r="T9" s="235"/>
      <c r="U9" s="235" t="s">
        <v>4</v>
      </c>
      <c r="V9" s="235"/>
      <c r="W9" s="235" t="s">
        <v>5</v>
      </c>
      <c r="X9" s="235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11" customFormat="1" ht="42.75" customHeight="1" x14ac:dyDescent="0.25">
      <c r="A10" s="250"/>
      <c r="B10" s="234"/>
      <c r="C10" s="234"/>
      <c r="D10" s="234"/>
      <c r="E10" s="12" t="s">
        <v>6</v>
      </c>
      <c r="F10" s="12" t="s">
        <v>123</v>
      </c>
      <c r="G10" s="12" t="s">
        <v>6</v>
      </c>
      <c r="H10" s="12" t="s">
        <v>123</v>
      </c>
      <c r="I10" s="12" t="s">
        <v>6</v>
      </c>
      <c r="J10" s="12" t="s">
        <v>124</v>
      </c>
      <c r="K10" s="12" t="s">
        <v>6</v>
      </c>
      <c r="L10" s="12" t="s">
        <v>125</v>
      </c>
      <c r="M10" s="12" t="s">
        <v>6</v>
      </c>
      <c r="N10" s="12" t="s">
        <v>123</v>
      </c>
      <c r="O10" s="12" t="s">
        <v>6</v>
      </c>
      <c r="P10" s="12" t="s">
        <v>123</v>
      </c>
      <c r="Q10" s="12" t="s">
        <v>6</v>
      </c>
      <c r="R10" s="12" t="s">
        <v>123</v>
      </c>
      <c r="S10" s="12" t="s">
        <v>6</v>
      </c>
      <c r="T10" s="12" t="s">
        <v>123</v>
      </c>
      <c r="U10" s="13" t="s">
        <v>6</v>
      </c>
      <c r="V10" s="13" t="s">
        <v>123</v>
      </c>
      <c r="W10" s="13" t="s">
        <v>6</v>
      </c>
      <c r="X10" s="12" t="s">
        <v>13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23" customFormat="1" ht="26.4" x14ac:dyDescent="0.25">
      <c r="A11" s="14"/>
      <c r="B11" s="15" t="s">
        <v>61</v>
      </c>
      <c r="C11" s="16" t="s">
        <v>62</v>
      </c>
      <c r="D11" s="17"/>
      <c r="E11" s="17"/>
      <c r="F11" s="18"/>
      <c r="G11" s="19"/>
      <c r="H11" s="19"/>
      <c r="I11" s="18"/>
      <c r="J11" s="18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0"/>
      <c r="V11" s="21"/>
      <c r="W11" s="21"/>
      <c r="X11" s="22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s="39" customFormat="1" ht="39.6" x14ac:dyDescent="0.25">
      <c r="A12" s="24" t="s">
        <v>11</v>
      </c>
      <c r="B12" s="25" t="s">
        <v>21</v>
      </c>
      <c r="C12" s="26" t="s">
        <v>167</v>
      </c>
      <c r="D12" s="27" t="s">
        <v>60</v>
      </c>
      <c r="E12" s="28">
        <v>1</v>
      </c>
      <c r="F12" s="29">
        <f>SUM(F13,F16,F21,F25,F27,F31)</f>
        <v>13546938000</v>
      </c>
      <c r="G12" s="30"/>
      <c r="H12" s="31"/>
      <c r="I12" s="32">
        <v>1</v>
      </c>
      <c r="J12" s="29">
        <f>SUM(J13,J16,J21,J25,J27,J31)</f>
        <v>2667820000</v>
      </c>
      <c r="K12" s="32">
        <v>1</v>
      </c>
      <c r="L12" s="33">
        <f>SUM(L13,L16,L21,L25,L27,L31)</f>
        <v>2148084326</v>
      </c>
      <c r="M12" s="29" t="e">
        <f>AVERAGE(M13,M16,M21,M25,M27,M31)</f>
        <v>#DIV/0!</v>
      </c>
      <c r="N12" s="33">
        <f>SUM(N13,N16,N21,N27,N31)</f>
        <v>253407036</v>
      </c>
      <c r="O12" s="33" t="e">
        <f>AVERAGE(O13,O16,O21,O25,O27,O31)</f>
        <v>#DIV/0!</v>
      </c>
      <c r="P12" s="34">
        <f>SUM(P13,P16,P21,P25,P27,P31)</f>
        <v>380362136</v>
      </c>
      <c r="Q12" s="34"/>
      <c r="R12" s="34"/>
      <c r="S12" s="27"/>
      <c r="T12" s="27"/>
      <c r="U12" s="35" t="e">
        <f>SUM(M12,O12,Q12,S12)</f>
        <v>#DIV/0!</v>
      </c>
      <c r="V12" s="35">
        <f>SUM(N12,P12,R12,T12)</f>
        <v>633769172</v>
      </c>
      <c r="W12" s="35"/>
      <c r="X12" s="36"/>
      <c r="Y12" s="3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</row>
    <row r="13" spans="1:73" s="50" customFormat="1" ht="39.6" x14ac:dyDescent="0.25">
      <c r="A13" s="40" t="s">
        <v>114</v>
      </c>
      <c r="B13" s="41" t="s">
        <v>93</v>
      </c>
      <c r="C13" s="42" t="s">
        <v>92</v>
      </c>
      <c r="D13" s="43" t="s">
        <v>60</v>
      </c>
      <c r="E13" s="44">
        <v>1</v>
      </c>
      <c r="F13" s="45">
        <f>SUM(F14:F15)</f>
        <v>72000000</v>
      </c>
      <c r="G13" s="19"/>
      <c r="H13" s="19"/>
      <c r="I13" s="44">
        <v>1</v>
      </c>
      <c r="J13" s="45">
        <f>SUM(J14:J15)</f>
        <v>12000000</v>
      </c>
      <c r="K13" s="44">
        <v>1</v>
      </c>
      <c r="L13" s="46">
        <f>SUM(L14:L15)</f>
        <v>5000000</v>
      </c>
      <c r="M13" s="45">
        <v>100</v>
      </c>
      <c r="N13" s="47">
        <f>SUM(N14:N15)</f>
        <v>1190000</v>
      </c>
      <c r="O13" s="45">
        <f>AVERAGE(W14:W15)</f>
        <v>100</v>
      </c>
      <c r="P13" s="43">
        <f>SUM(P14:P15)</f>
        <v>1310000</v>
      </c>
      <c r="Q13" s="43"/>
      <c r="R13" s="43"/>
      <c r="S13" s="43"/>
      <c r="T13" s="43"/>
      <c r="U13" s="48">
        <v>100</v>
      </c>
      <c r="V13" s="48">
        <f t="shared" ref="U13:V33" si="0">SUM(N13,P13,R13,T13)</f>
        <v>2500000</v>
      </c>
      <c r="W13" s="48"/>
      <c r="X13" s="216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</row>
    <row r="14" spans="1:73" s="23" customFormat="1" ht="39.6" x14ac:dyDescent="0.25">
      <c r="A14" s="51">
        <v>1</v>
      </c>
      <c r="B14" s="52" t="s">
        <v>146</v>
      </c>
      <c r="C14" s="53" t="s">
        <v>90</v>
      </c>
      <c r="D14" s="54" t="s">
        <v>120</v>
      </c>
      <c r="E14" s="54">
        <v>25</v>
      </c>
      <c r="F14" s="55">
        <v>41000000</v>
      </c>
      <c r="G14" s="19"/>
      <c r="H14" s="19"/>
      <c r="I14" s="56">
        <v>5</v>
      </c>
      <c r="J14" s="55">
        <v>7000000</v>
      </c>
      <c r="K14" s="54">
        <v>5</v>
      </c>
      <c r="L14" s="57">
        <v>3000000</v>
      </c>
      <c r="M14" s="54">
        <v>5</v>
      </c>
      <c r="N14" s="58">
        <v>700000</v>
      </c>
      <c r="O14" s="54">
        <v>5</v>
      </c>
      <c r="P14" s="54">
        <v>800000</v>
      </c>
      <c r="Q14" s="54"/>
      <c r="R14" s="54"/>
      <c r="S14" s="54"/>
      <c r="T14" s="54"/>
      <c r="U14" s="59">
        <v>5</v>
      </c>
      <c r="V14" s="59">
        <f t="shared" si="0"/>
        <v>1500000</v>
      </c>
      <c r="W14" s="59">
        <f>(U14/I14)*100</f>
        <v>100</v>
      </c>
      <c r="X14" s="220">
        <f t="shared" ref="X12:X17" si="1">(V14/L14)*100</f>
        <v>50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23" customFormat="1" ht="52.8" x14ac:dyDescent="0.25">
      <c r="A15" s="51">
        <v>2</v>
      </c>
      <c r="B15" s="52" t="s">
        <v>147</v>
      </c>
      <c r="C15" s="53" t="s">
        <v>91</v>
      </c>
      <c r="D15" s="54" t="s">
        <v>120</v>
      </c>
      <c r="E15" s="54">
        <v>10</v>
      </c>
      <c r="F15" s="55">
        <v>31000000</v>
      </c>
      <c r="G15" s="19"/>
      <c r="H15" s="19"/>
      <c r="I15" s="56">
        <v>2</v>
      </c>
      <c r="J15" s="55">
        <v>5000000</v>
      </c>
      <c r="K15" s="54">
        <v>2</v>
      </c>
      <c r="L15" s="57">
        <v>2000000</v>
      </c>
      <c r="M15" s="54">
        <v>2</v>
      </c>
      <c r="N15" s="58">
        <v>490000</v>
      </c>
      <c r="O15" s="54">
        <v>2</v>
      </c>
      <c r="P15" s="54">
        <v>510000</v>
      </c>
      <c r="Q15" s="54"/>
      <c r="R15" s="54"/>
      <c r="S15" s="54"/>
      <c r="T15" s="54"/>
      <c r="U15" s="59">
        <v>2</v>
      </c>
      <c r="V15" s="59">
        <f t="shared" si="0"/>
        <v>1000000</v>
      </c>
      <c r="W15" s="59">
        <f>(U15/I15)*100</f>
        <v>100</v>
      </c>
      <c r="X15" s="220">
        <f t="shared" si="1"/>
        <v>50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64" customFormat="1" ht="39.6" x14ac:dyDescent="0.25">
      <c r="A16" s="40" t="s">
        <v>115</v>
      </c>
      <c r="B16" s="41" t="s">
        <v>63</v>
      </c>
      <c r="C16" s="42" t="s">
        <v>94</v>
      </c>
      <c r="D16" s="43" t="s">
        <v>60</v>
      </c>
      <c r="E16" s="44">
        <v>1</v>
      </c>
      <c r="F16" s="45">
        <f>SUM(F17:F20)</f>
        <v>11830090000</v>
      </c>
      <c r="G16" s="60"/>
      <c r="H16" s="61"/>
      <c r="I16" s="44">
        <v>1</v>
      </c>
      <c r="J16" s="45">
        <f>SUM(J17:J20)</f>
        <v>2351018000</v>
      </c>
      <c r="K16" s="44">
        <v>1</v>
      </c>
      <c r="L16" s="47">
        <f>SUM(L17:L20)</f>
        <v>1998084326</v>
      </c>
      <c r="M16" s="45">
        <v>25</v>
      </c>
      <c r="N16" s="47">
        <f>SUM(N17)</f>
        <v>232252043</v>
      </c>
      <c r="O16" s="45">
        <f>AVERAGE(W17:W20)+M16</f>
        <v>125</v>
      </c>
      <c r="P16" s="45">
        <f>SUM(P17:P20)</f>
        <v>349900497</v>
      </c>
      <c r="Q16" s="43"/>
      <c r="R16" s="43"/>
      <c r="S16" s="43"/>
      <c r="T16" s="43"/>
      <c r="U16" s="48">
        <v>50</v>
      </c>
      <c r="V16" s="48">
        <f t="shared" si="0"/>
        <v>582152540</v>
      </c>
      <c r="W16" s="48"/>
      <c r="X16" s="216"/>
      <c r="Y16" s="62">
        <f>SUM(Y17,P17)</f>
        <v>666474589</v>
      </c>
      <c r="Z16" s="49"/>
      <c r="AA16" s="63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</row>
    <row r="17" spans="1:73" ht="39.6" x14ac:dyDescent="0.25">
      <c r="A17" s="54">
        <v>1</v>
      </c>
      <c r="B17" s="65" t="s">
        <v>148</v>
      </c>
      <c r="C17" s="66" t="s">
        <v>42</v>
      </c>
      <c r="D17" s="67" t="s">
        <v>53</v>
      </c>
      <c r="E17" s="17">
        <v>16</v>
      </c>
      <c r="F17" s="68">
        <v>11697090000</v>
      </c>
      <c r="G17" s="69"/>
      <c r="H17" s="70"/>
      <c r="I17" s="71">
        <v>14</v>
      </c>
      <c r="J17" s="68">
        <v>2329018000</v>
      </c>
      <c r="K17" s="72">
        <v>14</v>
      </c>
      <c r="L17" s="73">
        <v>1998084326</v>
      </c>
      <c r="M17" s="72">
        <v>14</v>
      </c>
      <c r="N17" s="74">
        <v>232252043</v>
      </c>
      <c r="O17" s="68">
        <v>14</v>
      </c>
      <c r="P17" s="68">
        <v>349900497</v>
      </c>
      <c r="Q17" s="68">
        <v>0</v>
      </c>
      <c r="R17" s="68">
        <v>0</v>
      </c>
      <c r="S17" s="68">
        <v>0</v>
      </c>
      <c r="T17" s="68">
        <v>0</v>
      </c>
      <c r="U17" s="75">
        <v>14</v>
      </c>
      <c r="V17" s="75">
        <f t="shared" si="0"/>
        <v>582152540</v>
      </c>
      <c r="W17" s="218">
        <f>(U17/I17)*100</f>
        <v>100</v>
      </c>
      <c r="X17" s="219">
        <f t="shared" si="1"/>
        <v>29.135534092568623</v>
      </c>
      <c r="Y17" s="76">
        <f>Z17-V17</f>
        <v>316574092</v>
      </c>
      <c r="Z17" s="2">
        <v>898726632</v>
      </c>
    </row>
    <row r="18" spans="1:73" ht="66" x14ac:dyDescent="0.25">
      <c r="A18" s="54">
        <v>2</v>
      </c>
      <c r="B18" s="77" t="s">
        <v>149</v>
      </c>
      <c r="C18" s="211" t="s">
        <v>126</v>
      </c>
      <c r="D18" s="79" t="s">
        <v>50</v>
      </c>
      <c r="E18" s="54">
        <v>12</v>
      </c>
      <c r="F18" s="80">
        <v>64000000</v>
      </c>
      <c r="G18" s="70"/>
      <c r="H18" s="70"/>
      <c r="I18" s="81">
        <v>12</v>
      </c>
      <c r="J18" s="80">
        <v>11000000</v>
      </c>
      <c r="K18" s="82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/>
      <c r="X18" s="68"/>
      <c r="Y18" s="76"/>
      <c r="Z18" s="3"/>
    </row>
    <row r="19" spans="1:73" ht="52.8" x14ac:dyDescent="0.25">
      <c r="A19" s="54">
        <v>3</v>
      </c>
      <c r="B19" s="77" t="s">
        <v>150</v>
      </c>
      <c r="C19" s="211" t="s">
        <v>127</v>
      </c>
      <c r="D19" s="79" t="s">
        <v>120</v>
      </c>
      <c r="E19" s="54">
        <v>25</v>
      </c>
      <c r="F19" s="80">
        <v>34500000</v>
      </c>
      <c r="G19" s="70"/>
      <c r="H19" s="70"/>
      <c r="I19" s="81">
        <v>5</v>
      </c>
      <c r="J19" s="80">
        <v>5500000</v>
      </c>
      <c r="K19" s="82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/>
      <c r="X19" s="68"/>
      <c r="Y19" s="76"/>
      <c r="Z19" s="3"/>
    </row>
    <row r="20" spans="1:73" ht="39.6" x14ac:dyDescent="0.25">
      <c r="A20" s="54">
        <v>4</v>
      </c>
      <c r="B20" s="77" t="s">
        <v>129</v>
      </c>
      <c r="C20" s="211" t="s">
        <v>128</v>
      </c>
      <c r="D20" s="79" t="s">
        <v>120</v>
      </c>
      <c r="E20" s="54">
        <v>10</v>
      </c>
      <c r="F20" s="80">
        <v>34500000</v>
      </c>
      <c r="G20" s="70"/>
      <c r="H20" s="70"/>
      <c r="I20" s="81">
        <v>2</v>
      </c>
      <c r="J20" s="80">
        <v>5500000</v>
      </c>
      <c r="K20" s="82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/>
      <c r="X20" s="68"/>
      <c r="Y20" s="76"/>
      <c r="Z20" s="3"/>
    </row>
    <row r="21" spans="1:73" s="64" customFormat="1" ht="26.4" x14ac:dyDescent="0.25">
      <c r="A21" s="43" t="s">
        <v>117</v>
      </c>
      <c r="B21" s="83" t="s">
        <v>64</v>
      </c>
      <c r="C21" s="84" t="s">
        <v>95</v>
      </c>
      <c r="D21" s="43" t="s">
        <v>60</v>
      </c>
      <c r="E21" s="44">
        <v>1</v>
      </c>
      <c r="F21" s="85">
        <f>SUM(F22:F24)</f>
        <v>219473000</v>
      </c>
      <c r="G21" s="86"/>
      <c r="H21" s="87"/>
      <c r="I21" s="44">
        <v>1</v>
      </c>
      <c r="J21" s="88">
        <f>SUM(J22:J24)</f>
        <v>48000000</v>
      </c>
      <c r="K21" s="44">
        <v>1</v>
      </c>
      <c r="L21" s="88">
        <f>SUM(L22:L24)</f>
        <v>5000000</v>
      </c>
      <c r="M21" s="89">
        <v>33</v>
      </c>
      <c r="N21" s="90">
        <f>SUM(N22)</f>
        <v>1150000</v>
      </c>
      <c r="O21" s="89">
        <f>AVERAGE(W22:W24)+M21</f>
        <v>133</v>
      </c>
      <c r="P21" s="89">
        <f>SUM(P22:P24)</f>
        <v>1325000</v>
      </c>
      <c r="Q21" s="91"/>
      <c r="R21" s="91"/>
      <c r="S21" s="91"/>
      <c r="T21" s="92"/>
      <c r="U21" s="93">
        <v>66</v>
      </c>
      <c r="V21" s="93">
        <f t="shared" si="0"/>
        <v>2475000</v>
      </c>
      <c r="W21" s="93"/>
      <c r="X21" s="93"/>
      <c r="Y21" s="94"/>
      <c r="Z21" s="95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</row>
    <row r="22" spans="1:73" ht="39.6" x14ac:dyDescent="0.25">
      <c r="A22" s="54">
        <v>1</v>
      </c>
      <c r="B22" s="65" t="s">
        <v>22</v>
      </c>
      <c r="C22" s="66" t="s">
        <v>157</v>
      </c>
      <c r="D22" s="54" t="s">
        <v>52</v>
      </c>
      <c r="E22" s="17">
        <v>42</v>
      </c>
      <c r="F22" s="68">
        <v>53000000</v>
      </c>
      <c r="G22" s="96"/>
      <c r="H22" s="70"/>
      <c r="I22" s="97">
        <v>2</v>
      </c>
      <c r="J22" s="98">
        <v>13000000</v>
      </c>
      <c r="K22" s="17">
        <v>2</v>
      </c>
      <c r="L22" s="98">
        <v>5000000</v>
      </c>
      <c r="M22" s="99">
        <v>2</v>
      </c>
      <c r="N22" s="100">
        <v>1150000</v>
      </c>
      <c r="O22" s="68">
        <v>0</v>
      </c>
      <c r="P22" s="68">
        <v>1325000</v>
      </c>
      <c r="Q22" s="68">
        <v>0</v>
      </c>
      <c r="R22" s="68">
        <v>0</v>
      </c>
      <c r="S22" s="68">
        <v>0</v>
      </c>
      <c r="T22" s="68">
        <v>0</v>
      </c>
      <c r="U22" s="75">
        <v>2</v>
      </c>
      <c r="V22" s="75">
        <f t="shared" si="0"/>
        <v>2475000</v>
      </c>
      <c r="W22" s="218">
        <f>(U22/I22)*100</f>
        <v>100</v>
      </c>
      <c r="X22" s="219">
        <f>(V22/L22)*100</f>
        <v>49.5</v>
      </c>
      <c r="Y22" s="101"/>
      <c r="Z22" s="102">
        <v>7000000</v>
      </c>
    </row>
    <row r="23" spans="1:73" ht="26.4" x14ac:dyDescent="0.25">
      <c r="A23" s="54">
        <v>2</v>
      </c>
      <c r="B23" s="77" t="s">
        <v>151</v>
      </c>
      <c r="C23" s="211" t="s">
        <v>130</v>
      </c>
      <c r="D23" s="54" t="s">
        <v>134</v>
      </c>
      <c r="E23" s="54">
        <v>20</v>
      </c>
      <c r="F23" s="80">
        <v>30000000</v>
      </c>
      <c r="G23" s="70"/>
      <c r="H23" s="70"/>
      <c r="I23" s="56">
        <v>4</v>
      </c>
      <c r="J23" s="103">
        <v>5000000</v>
      </c>
      <c r="K23" s="82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/>
      <c r="X23" s="68"/>
      <c r="Y23" s="101"/>
      <c r="Z23" s="102"/>
    </row>
    <row r="24" spans="1:73" ht="39.6" x14ac:dyDescent="0.25">
      <c r="A24" s="54">
        <v>3</v>
      </c>
      <c r="B24" s="77" t="s">
        <v>152</v>
      </c>
      <c r="C24" s="211" t="s">
        <v>131</v>
      </c>
      <c r="D24" s="54" t="s">
        <v>134</v>
      </c>
      <c r="E24" s="54">
        <v>20</v>
      </c>
      <c r="F24" s="80">
        <v>136473000</v>
      </c>
      <c r="G24" s="70"/>
      <c r="H24" s="70"/>
      <c r="I24" s="56">
        <v>4</v>
      </c>
      <c r="J24" s="103">
        <v>30000000</v>
      </c>
      <c r="K24" s="82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/>
      <c r="X24" s="68"/>
      <c r="Y24" s="101"/>
      <c r="Z24" s="102"/>
    </row>
    <row r="25" spans="1:73" s="108" customFormat="1" ht="39.6" x14ac:dyDescent="0.25">
      <c r="A25" s="43" t="s">
        <v>118</v>
      </c>
      <c r="B25" s="83" t="s">
        <v>65</v>
      </c>
      <c r="C25" s="84" t="s">
        <v>96</v>
      </c>
      <c r="D25" s="43" t="s">
        <v>60</v>
      </c>
      <c r="E25" s="44">
        <v>1</v>
      </c>
      <c r="F25" s="85">
        <f>SUM(F26)</f>
        <v>126576000</v>
      </c>
      <c r="G25" s="86"/>
      <c r="H25" s="87"/>
      <c r="I25" s="44">
        <v>1</v>
      </c>
      <c r="J25" s="88">
        <f>SUM(J26)</f>
        <v>25522000</v>
      </c>
      <c r="K25" s="44">
        <v>1</v>
      </c>
      <c r="L25" s="88">
        <f>SUM(L26)</f>
        <v>0</v>
      </c>
      <c r="M25" s="85" t="e">
        <f>AVERAGE(W26)</f>
        <v>#DIV/0!</v>
      </c>
      <c r="N25" s="90">
        <f>SUM(N26)</f>
        <v>0</v>
      </c>
      <c r="O25" s="89" t="e">
        <f>AVERAGE(W26)</f>
        <v>#DIV/0!</v>
      </c>
      <c r="P25" s="89">
        <f>SUM(P26)</f>
        <v>0</v>
      </c>
      <c r="Q25" s="104"/>
      <c r="R25" s="105"/>
      <c r="S25" s="91"/>
      <c r="T25" s="92"/>
      <c r="U25" s="93" t="e">
        <f>SUM(M25,O25,Q25,S25)</f>
        <v>#DIV/0!</v>
      </c>
      <c r="V25" s="93">
        <v>0</v>
      </c>
      <c r="W25" s="93"/>
      <c r="X25" s="93"/>
      <c r="Y25" s="106"/>
      <c r="Z25" s="107"/>
    </row>
    <row r="26" spans="1:73" ht="52.8" x14ac:dyDescent="0.25">
      <c r="A26" s="54">
        <v>1</v>
      </c>
      <c r="B26" s="77" t="s">
        <v>153</v>
      </c>
      <c r="C26" s="211" t="s">
        <v>133</v>
      </c>
      <c r="D26" s="54" t="s">
        <v>52</v>
      </c>
      <c r="E26" s="54">
        <v>10</v>
      </c>
      <c r="F26" s="80">
        <v>126576000</v>
      </c>
      <c r="G26" s="96"/>
      <c r="H26" s="70"/>
      <c r="I26" s="56">
        <v>2</v>
      </c>
      <c r="J26" s="103">
        <v>25522000</v>
      </c>
      <c r="K26" s="82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/>
      <c r="X26" s="68"/>
      <c r="Y26" s="101"/>
      <c r="Z26" s="102"/>
    </row>
    <row r="27" spans="1:73" s="64" customFormat="1" ht="39.6" x14ac:dyDescent="0.25">
      <c r="A27" s="43" t="s">
        <v>116</v>
      </c>
      <c r="B27" s="83" t="s">
        <v>66</v>
      </c>
      <c r="C27" s="84" t="s">
        <v>97</v>
      </c>
      <c r="D27" s="43" t="s">
        <v>60</v>
      </c>
      <c r="E27" s="44">
        <v>1</v>
      </c>
      <c r="F27" s="85">
        <f>SUM(F28:F30)</f>
        <v>800400000</v>
      </c>
      <c r="G27" s="60"/>
      <c r="H27" s="87"/>
      <c r="I27" s="44">
        <v>1</v>
      </c>
      <c r="J27" s="88">
        <f>SUM(J28:J30)</f>
        <v>144280000</v>
      </c>
      <c r="K27" s="44">
        <v>1</v>
      </c>
      <c r="L27" s="109">
        <f>SUM(L28:L30)</f>
        <v>110000000</v>
      </c>
      <c r="M27" s="89">
        <v>25</v>
      </c>
      <c r="N27" s="110">
        <f>SUM(N28:N30)</f>
        <v>18814993</v>
      </c>
      <c r="O27" s="89">
        <f>AVERAGE(W28:W29)</f>
        <v>50</v>
      </c>
      <c r="P27" s="89">
        <f>SUM(P28:P30)</f>
        <v>24626639</v>
      </c>
      <c r="Q27" s="91"/>
      <c r="R27" s="91"/>
      <c r="S27" s="91"/>
      <c r="T27" s="92"/>
      <c r="U27" s="93">
        <f>SUM(M27,O27,Q27,S27)</f>
        <v>75</v>
      </c>
      <c r="V27" s="93">
        <f t="shared" si="0"/>
        <v>43441632</v>
      </c>
      <c r="W27" s="93"/>
      <c r="X27" s="217"/>
      <c r="Y27" s="94">
        <v>8033730</v>
      </c>
      <c r="Z27" s="111" t="e">
        <f>#REF!-#REF!</f>
        <v>#REF!</v>
      </c>
      <c r="AA27" s="112" t="e">
        <f>SUM(J17,#REF!,J22:J22,#REF!,J28:J30,J32:J36,J50,J51,J59:J62,J69,J77:J80,J82)</f>
        <v>#REF!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</row>
    <row r="28" spans="1:73" ht="26.4" x14ac:dyDescent="0.25">
      <c r="A28" s="54">
        <v>1</v>
      </c>
      <c r="B28" s="65" t="s">
        <v>23</v>
      </c>
      <c r="C28" s="113" t="s">
        <v>49</v>
      </c>
      <c r="D28" s="54" t="s">
        <v>121</v>
      </c>
      <c r="E28" s="17">
        <v>3000</v>
      </c>
      <c r="F28" s="68">
        <v>37000000</v>
      </c>
      <c r="G28" s="96"/>
      <c r="H28" s="70"/>
      <c r="I28" s="97">
        <v>600</v>
      </c>
      <c r="J28" s="98">
        <v>5000000</v>
      </c>
      <c r="K28" s="17">
        <v>600</v>
      </c>
      <c r="L28" s="98">
        <v>5000000</v>
      </c>
      <c r="M28" s="114">
        <v>150</v>
      </c>
      <c r="N28" s="115">
        <v>1190000</v>
      </c>
      <c r="O28" s="99">
        <v>150</v>
      </c>
      <c r="P28" s="99">
        <v>1290000</v>
      </c>
      <c r="Q28" s="99">
        <v>0</v>
      </c>
      <c r="R28" s="99">
        <v>0</v>
      </c>
      <c r="S28" s="99">
        <v>0</v>
      </c>
      <c r="T28" s="99">
        <v>0</v>
      </c>
      <c r="U28" s="75">
        <f t="shared" ref="U28:U33" si="2">M28+O28+Q28+S28</f>
        <v>300</v>
      </c>
      <c r="V28" s="75">
        <f t="shared" si="0"/>
        <v>2480000</v>
      </c>
      <c r="W28" s="218">
        <f>(U28/I28)*100</f>
        <v>50</v>
      </c>
      <c r="X28" s="219">
        <f t="shared" ref="X28:X36" si="3">(V28/L28)*100</f>
        <v>49.6</v>
      </c>
      <c r="Y28" s="101"/>
      <c r="Z28" s="102">
        <v>3750000</v>
      </c>
    </row>
    <row r="29" spans="1:73" ht="39.6" x14ac:dyDescent="0.25">
      <c r="A29" s="54">
        <v>2</v>
      </c>
      <c r="B29" s="65" t="s">
        <v>24</v>
      </c>
      <c r="C29" s="66" t="s">
        <v>158</v>
      </c>
      <c r="D29" s="54" t="s">
        <v>50</v>
      </c>
      <c r="E29" s="17">
        <v>12</v>
      </c>
      <c r="F29" s="68">
        <v>127500000</v>
      </c>
      <c r="G29" s="96"/>
      <c r="H29" s="70"/>
      <c r="I29" s="97">
        <v>12</v>
      </c>
      <c r="J29" s="98">
        <v>19600000</v>
      </c>
      <c r="K29" s="17">
        <v>12</v>
      </c>
      <c r="L29" s="98">
        <v>18000000</v>
      </c>
      <c r="M29" s="114">
        <v>3</v>
      </c>
      <c r="N29" s="115">
        <v>2337873</v>
      </c>
      <c r="O29" s="99">
        <v>3</v>
      </c>
      <c r="P29" s="99">
        <v>1580959</v>
      </c>
      <c r="Q29" s="99">
        <v>0</v>
      </c>
      <c r="R29" s="99">
        <v>0</v>
      </c>
      <c r="S29" s="99">
        <v>0</v>
      </c>
      <c r="T29" s="99">
        <v>0</v>
      </c>
      <c r="U29" s="75">
        <f>SUM(M29,O29,Q29,S29)</f>
        <v>6</v>
      </c>
      <c r="V29" s="75">
        <f t="shared" si="0"/>
        <v>3918832</v>
      </c>
      <c r="W29" s="218">
        <f>(U29/I29)*100</f>
        <v>50</v>
      </c>
      <c r="X29" s="219">
        <f t="shared" si="3"/>
        <v>21.77128888888889</v>
      </c>
      <c r="Y29" s="76">
        <f>Y27-V29</f>
        <v>4114898</v>
      </c>
      <c r="Z29" s="116">
        <f>Z28-V28</f>
        <v>1270000</v>
      </c>
      <c r="AA29" s="117" t="e">
        <f>AA27-#REF!</f>
        <v>#REF!</v>
      </c>
    </row>
    <row r="30" spans="1:73" ht="26.4" x14ac:dyDescent="0.25">
      <c r="A30" s="54">
        <v>3</v>
      </c>
      <c r="B30" s="65" t="s">
        <v>25</v>
      </c>
      <c r="C30" s="211" t="s">
        <v>159</v>
      </c>
      <c r="D30" s="54" t="s">
        <v>53</v>
      </c>
      <c r="E30" s="17">
        <v>6</v>
      </c>
      <c r="F30" s="68">
        <v>635900000</v>
      </c>
      <c r="G30" s="96"/>
      <c r="H30" s="70"/>
      <c r="I30" s="97">
        <v>6</v>
      </c>
      <c r="J30" s="98">
        <v>119680000</v>
      </c>
      <c r="K30" s="17">
        <v>6</v>
      </c>
      <c r="L30" s="98">
        <v>87000000</v>
      </c>
      <c r="M30" s="114">
        <v>6</v>
      </c>
      <c r="N30" s="115">
        <v>15287120</v>
      </c>
      <c r="O30" s="99">
        <v>6</v>
      </c>
      <c r="P30" s="99">
        <v>21755680</v>
      </c>
      <c r="Q30" s="99">
        <v>0</v>
      </c>
      <c r="R30" s="99">
        <v>0</v>
      </c>
      <c r="S30" s="99">
        <v>0</v>
      </c>
      <c r="T30" s="99">
        <v>0</v>
      </c>
      <c r="U30" s="75">
        <v>6</v>
      </c>
      <c r="V30" s="75">
        <f t="shared" si="0"/>
        <v>37042800</v>
      </c>
      <c r="W30" s="218">
        <f>(U30/I30)*100</f>
        <v>100</v>
      </c>
      <c r="X30" s="219">
        <f t="shared" si="3"/>
        <v>42.577931034482759</v>
      </c>
      <c r="Y30" s="101">
        <v>56905400</v>
      </c>
      <c r="Z30" s="116">
        <f>Y30-V30</f>
        <v>19862600</v>
      </c>
    </row>
    <row r="31" spans="1:73" s="64" customFormat="1" ht="39.6" x14ac:dyDescent="0.25">
      <c r="A31" s="43" t="s">
        <v>135</v>
      </c>
      <c r="B31" s="83" t="s">
        <v>67</v>
      </c>
      <c r="C31" s="84" t="s">
        <v>98</v>
      </c>
      <c r="D31" s="43" t="s">
        <v>60</v>
      </c>
      <c r="E31" s="44">
        <v>1</v>
      </c>
      <c r="F31" s="85">
        <f>SUM(F32:F36)</f>
        <v>498399000</v>
      </c>
      <c r="G31" s="60"/>
      <c r="H31" s="87"/>
      <c r="I31" s="44">
        <v>1</v>
      </c>
      <c r="J31" s="88">
        <f>SUM(J32:J36)</f>
        <v>87000000</v>
      </c>
      <c r="K31" s="44">
        <v>1</v>
      </c>
      <c r="L31" s="88">
        <f>SUM(L32:L36)</f>
        <v>30000000</v>
      </c>
      <c r="M31" s="118">
        <f>SUM(M32:M36)</f>
        <v>0</v>
      </c>
      <c r="N31" s="118">
        <f>SUM(N32:N36)</f>
        <v>0</v>
      </c>
      <c r="O31" s="89">
        <f>AVERAGE(W32:W36)</f>
        <v>5.5555555555555545</v>
      </c>
      <c r="P31" s="89">
        <f>SUM(P32:P36)</f>
        <v>3200000</v>
      </c>
      <c r="Q31" s="91"/>
      <c r="R31" s="91"/>
      <c r="S31" s="91"/>
      <c r="T31" s="92"/>
      <c r="U31" s="93">
        <f>SUM(M31,O31,Q31,S31)</f>
        <v>5.5555555555555545</v>
      </c>
      <c r="V31" s="93">
        <f t="shared" si="0"/>
        <v>3200000</v>
      </c>
      <c r="W31" s="93"/>
      <c r="X31" s="217">
        <f t="shared" si="3"/>
        <v>10.666666666666668</v>
      </c>
      <c r="Y31" s="94"/>
      <c r="Z31" s="11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</row>
    <row r="32" spans="1:73" ht="66" x14ac:dyDescent="0.25">
      <c r="A32" s="54">
        <v>1</v>
      </c>
      <c r="B32" s="65" t="s">
        <v>26</v>
      </c>
      <c r="C32" s="66" t="s">
        <v>160</v>
      </c>
      <c r="D32" s="67" t="s">
        <v>52</v>
      </c>
      <c r="E32" s="17">
        <v>12</v>
      </c>
      <c r="F32" s="68">
        <v>230000000</v>
      </c>
      <c r="G32" s="96"/>
      <c r="H32" s="70"/>
      <c r="I32" s="97">
        <v>12</v>
      </c>
      <c r="J32" s="98">
        <v>42000000</v>
      </c>
      <c r="K32" s="17">
        <v>2</v>
      </c>
      <c r="L32" s="98">
        <v>15000000</v>
      </c>
      <c r="M32" s="99">
        <v>0</v>
      </c>
      <c r="N32" s="100">
        <v>0</v>
      </c>
      <c r="O32" s="100">
        <v>2</v>
      </c>
      <c r="P32" s="100">
        <v>3200000</v>
      </c>
      <c r="Q32" s="100">
        <v>0</v>
      </c>
      <c r="R32" s="100">
        <v>0</v>
      </c>
      <c r="S32" s="100">
        <v>0</v>
      </c>
      <c r="T32" s="100">
        <v>0</v>
      </c>
      <c r="U32" s="75">
        <f t="shared" si="0"/>
        <v>2</v>
      </c>
      <c r="V32" s="75">
        <f t="shared" si="0"/>
        <v>3200000</v>
      </c>
      <c r="W32" s="218">
        <f>(U32/I32)*100</f>
        <v>16.666666666666664</v>
      </c>
      <c r="X32" s="219">
        <f t="shared" si="3"/>
        <v>21.333333333333336</v>
      </c>
      <c r="Y32" s="101">
        <v>3750000</v>
      </c>
      <c r="Z32" s="116">
        <f>Y32-V32</f>
        <v>550000</v>
      </c>
    </row>
    <row r="33" spans="1:73" ht="26.4" x14ac:dyDescent="0.25">
      <c r="A33" s="54">
        <v>2</v>
      </c>
      <c r="B33" s="65" t="s">
        <v>27</v>
      </c>
      <c r="C33" s="66" t="s">
        <v>43</v>
      </c>
      <c r="D33" s="67" t="s">
        <v>52</v>
      </c>
      <c r="E33" s="17">
        <v>2</v>
      </c>
      <c r="F33" s="68">
        <v>35000000</v>
      </c>
      <c r="G33" s="96"/>
      <c r="H33" s="70"/>
      <c r="I33" s="121">
        <v>2</v>
      </c>
      <c r="J33" s="122">
        <v>4000000</v>
      </c>
      <c r="K33" s="82">
        <v>0</v>
      </c>
      <c r="L33" s="68">
        <v>0</v>
      </c>
      <c r="M33" s="99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75">
        <f t="shared" si="2"/>
        <v>0</v>
      </c>
      <c r="V33" s="75">
        <f t="shared" si="0"/>
        <v>0</v>
      </c>
      <c r="W33" s="218"/>
      <c r="X33" s="218"/>
      <c r="Y33" s="101"/>
      <c r="Z33" s="102"/>
    </row>
    <row r="34" spans="1:73" ht="26.4" x14ac:dyDescent="0.25">
      <c r="A34" s="54">
        <v>3</v>
      </c>
      <c r="B34" s="123" t="s">
        <v>154</v>
      </c>
      <c r="C34" s="66" t="s">
        <v>132</v>
      </c>
      <c r="D34" s="67" t="s">
        <v>52</v>
      </c>
      <c r="E34" s="17">
        <v>2</v>
      </c>
      <c r="F34" s="68">
        <v>41500000</v>
      </c>
      <c r="G34" s="70"/>
      <c r="H34" s="70"/>
      <c r="I34" s="97">
        <v>2</v>
      </c>
      <c r="J34" s="124">
        <v>5000000</v>
      </c>
      <c r="K34" s="120">
        <v>2</v>
      </c>
      <c r="L34" s="98">
        <v>5000000</v>
      </c>
      <c r="M34" s="114"/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219">
        <f t="shared" si="3"/>
        <v>0</v>
      </c>
      <c r="Y34" s="101"/>
      <c r="Z34" s="116"/>
    </row>
    <row r="35" spans="1:73" ht="52.8" x14ac:dyDescent="0.25">
      <c r="A35" s="54">
        <v>4</v>
      </c>
      <c r="B35" s="123" t="s">
        <v>155</v>
      </c>
      <c r="C35" s="66" t="s">
        <v>143</v>
      </c>
      <c r="D35" s="67" t="s">
        <v>52</v>
      </c>
      <c r="E35" s="17">
        <v>2</v>
      </c>
      <c r="F35" s="68">
        <v>133899000</v>
      </c>
      <c r="G35" s="70"/>
      <c r="H35" s="70"/>
      <c r="I35" s="97">
        <v>2</v>
      </c>
      <c r="J35" s="124">
        <v>26000000</v>
      </c>
      <c r="K35" s="82">
        <v>0</v>
      </c>
      <c r="L35" s="68">
        <v>0</v>
      </c>
      <c r="M35" s="114"/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/>
      <c r="X35" s="100"/>
      <c r="Y35" s="101"/>
      <c r="Z35" s="116"/>
    </row>
    <row r="36" spans="1:73" ht="66" x14ac:dyDescent="0.25">
      <c r="A36" s="54">
        <v>5</v>
      </c>
      <c r="B36" s="123" t="s">
        <v>156</v>
      </c>
      <c r="C36" s="66" t="s">
        <v>161</v>
      </c>
      <c r="D36" s="67" t="s">
        <v>52</v>
      </c>
      <c r="E36" s="17">
        <v>2</v>
      </c>
      <c r="F36" s="68">
        <v>58000000</v>
      </c>
      <c r="G36" s="96"/>
      <c r="H36" s="70"/>
      <c r="I36" s="97">
        <v>2</v>
      </c>
      <c r="J36" s="124">
        <v>10000000</v>
      </c>
      <c r="K36" s="120">
        <v>2</v>
      </c>
      <c r="L36" s="98">
        <v>10000000</v>
      </c>
      <c r="M36" s="100">
        <v>0</v>
      </c>
      <c r="N36" s="100"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  <c r="U36" s="100">
        <v>0</v>
      </c>
      <c r="V36" s="75">
        <f t="shared" ref="V36" si="4">SUM(N36,P36,R36,T36)</f>
        <v>0</v>
      </c>
      <c r="W36" s="218">
        <f>(U36/I36)*100</f>
        <v>0</v>
      </c>
      <c r="X36" s="219">
        <f t="shared" si="3"/>
        <v>0</v>
      </c>
      <c r="Y36" s="101">
        <v>13273081</v>
      </c>
      <c r="Z36" s="116">
        <f t="shared" ref="Z36" si="5">Y36-V36</f>
        <v>13273081</v>
      </c>
    </row>
    <row r="37" spans="1:73" ht="21.75" customHeight="1" x14ac:dyDescent="0.25">
      <c r="A37" s="223" t="s">
        <v>15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126">
        <f>AVERAGE(W14:W15,W17,W18,W19,W20,W22,W23,W24,W26,W28,W29,W30,W32,W33,W34,W35,W36)</f>
        <v>61.666666666666664</v>
      </c>
      <c r="X37" s="127">
        <f>V12/L12*100</f>
        <v>29.50392423281431</v>
      </c>
      <c r="Y37" s="101"/>
      <c r="Z37" s="102"/>
    </row>
    <row r="38" spans="1:73" ht="21.75" customHeight="1" x14ac:dyDescent="0.25">
      <c r="A38" s="223" t="s">
        <v>16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128" t="s">
        <v>138</v>
      </c>
      <c r="X38" s="129" t="s">
        <v>138</v>
      </c>
    </row>
    <row r="39" spans="1:73" ht="21.75" customHeight="1" x14ac:dyDescent="0.25">
      <c r="A39" s="224" t="s">
        <v>142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</row>
    <row r="40" spans="1:73" ht="21.75" customHeight="1" x14ac:dyDescent="0.25">
      <c r="A40" s="224" t="s">
        <v>139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</row>
    <row r="41" spans="1:73" s="39" customFormat="1" ht="52.8" x14ac:dyDescent="0.25">
      <c r="A41" s="24" t="s">
        <v>12</v>
      </c>
      <c r="B41" s="25" t="s">
        <v>100</v>
      </c>
      <c r="C41" s="26" t="s">
        <v>99</v>
      </c>
      <c r="D41" s="27" t="s">
        <v>60</v>
      </c>
      <c r="E41" s="28">
        <v>1</v>
      </c>
      <c r="F41" s="29">
        <f>SUM(F42)</f>
        <v>50798000</v>
      </c>
      <c r="G41" s="31"/>
      <c r="H41" s="31"/>
      <c r="I41" s="32">
        <v>1</v>
      </c>
      <c r="J41" s="29">
        <f>SUM(J42)</f>
        <v>5028000</v>
      </c>
      <c r="K41" s="32">
        <v>1</v>
      </c>
      <c r="L41" s="33">
        <f>SUM(L42)</f>
        <v>5000000</v>
      </c>
      <c r="M41" s="29">
        <f>AVERAGE(M42)</f>
        <v>0</v>
      </c>
      <c r="N41" s="29">
        <f>SUM(N42)</f>
        <v>0</v>
      </c>
      <c r="O41" s="33"/>
      <c r="P41" s="35">
        <f>SUM(P42)</f>
        <v>0</v>
      </c>
      <c r="Q41" s="35"/>
      <c r="R41" s="35">
        <f>SUM(R42)</f>
        <v>0</v>
      </c>
      <c r="S41" s="29"/>
      <c r="T41" s="29">
        <f>SUM(T42)</f>
        <v>0</v>
      </c>
      <c r="U41" s="35">
        <f>SUM(M41,O41,Q41,S41)</f>
        <v>0</v>
      </c>
      <c r="V41" s="35">
        <f>SUM(V42)</f>
        <v>0</v>
      </c>
      <c r="W41" s="35">
        <v>0</v>
      </c>
      <c r="X41" s="35">
        <v>0</v>
      </c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</row>
    <row r="42" spans="1:73" s="64" customFormat="1" ht="66" x14ac:dyDescent="0.25">
      <c r="A42" s="40" t="s">
        <v>114</v>
      </c>
      <c r="B42" s="41" t="s">
        <v>101</v>
      </c>
      <c r="C42" s="84" t="s">
        <v>102</v>
      </c>
      <c r="D42" s="43" t="s">
        <v>60</v>
      </c>
      <c r="E42" s="44">
        <v>1</v>
      </c>
      <c r="F42" s="45">
        <f>SUM(F43)</f>
        <v>50798000</v>
      </c>
      <c r="G42" s="130"/>
      <c r="H42" s="130"/>
      <c r="I42" s="44">
        <v>1</v>
      </c>
      <c r="J42" s="45">
        <f>SUM(J43)</f>
        <v>5028000</v>
      </c>
      <c r="K42" s="44">
        <v>1</v>
      </c>
      <c r="L42" s="47">
        <f>SUM(L43)</f>
        <v>5000000</v>
      </c>
      <c r="M42" s="45">
        <f>AVERAGE(W43)</f>
        <v>0</v>
      </c>
      <c r="N42" s="45">
        <f>SUM(N43)</f>
        <v>0</v>
      </c>
      <c r="O42" s="43"/>
      <c r="P42" s="45">
        <f>SUM(P43)</f>
        <v>0</v>
      </c>
      <c r="Q42" s="45"/>
      <c r="R42" s="45">
        <f>SUM(R43)</f>
        <v>0</v>
      </c>
      <c r="S42" s="45"/>
      <c r="T42" s="45">
        <f>SUM(T43)</f>
        <v>0</v>
      </c>
      <c r="U42" s="48">
        <f>SUM(M42,O42,Q42,S42)</f>
        <v>0</v>
      </c>
      <c r="V42" s="48">
        <f>SUM(V43)</f>
        <v>0</v>
      </c>
      <c r="W42" s="48"/>
      <c r="X42" s="48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</row>
    <row r="43" spans="1:73" ht="39.6" x14ac:dyDescent="0.25">
      <c r="A43" s="54">
        <v>1</v>
      </c>
      <c r="B43" s="65" t="s">
        <v>104</v>
      </c>
      <c r="C43" s="78" t="s">
        <v>103</v>
      </c>
      <c r="D43" s="54" t="s">
        <v>51</v>
      </c>
      <c r="E43" s="17">
        <v>3</v>
      </c>
      <c r="F43" s="68">
        <v>50798000</v>
      </c>
      <c r="G43" s="131"/>
      <c r="H43" s="131"/>
      <c r="I43" s="68">
        <v>3</v>
      </c>
      <c r="J43" s="68">
        <v>5028000</v>
      </c>
      <c r="K43" s="17">
        <v>3</v>
      </c>
      <c r="L43" s="73">
        <v>5000000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25">
        <v>0</v>
      </c>
      <c r="W43" s="132">
        <f>(U43/I43)*100</f>
        <v>0</v>
      </c>
      <c r="X43" s="133">
        <v>0</v>
      </c>
      <c r="Y43" s="4">
        <v>24220000</v>
      </c>
    </row>
    <row r="44" spans="1:73" ht="21.75" customHeight="1" x14ac:dyDescent="0.25">
      <c r="A44" s="223" t="s">
        <v>15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154">
        <f>AVERAGE(W43)</f>
        <v>0</v>
      </c>
      <c r="X44" s="154">
        <f>V41/L41*100</f>
        <v>0</v>
      </c>
    </row>
    <row r="45" spans="1:73" ht="21.75" customHeight="1" x14ac:dyDescent="0.25">
      <c r="A45" s="223" t="s">
        <v>16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128" t="s">
        <v>80</v>
      </c>
      <c r="X45" s="129" t="s">
        <v>80</v>
      </c>
    </row>
    <row r="46" spans="1:73" ht="21.75" customHeight="1" x14ac:dyDescent="0.25">
      <c r="A46" s="224" t="s">
        <v>144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</row>
    <row r="47" spans="1:73" ht="21.75" customHeight="1" x14ac:dyDescent="0.25">
      <c r="A47" s="224" t="s">
        <v>175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</row>
    <row r="48" spans="1:73" s="39" customFormat="1" ht="39.6" x14ac:dyDescent="0.25">
      <c r="A48" s="24" t="s">
        <v>2</v>
      </c>
      <c r="B48" s="25" t="s">
        <v>28</v>
      </c>
      <c r="C48" s="26" t="s">
        <v>113</v>
      </c>
      <c r="D48" s="25" t="s">
        <v>60</v>
      </c>
      <c r="E48" s="134">
        <v>0.95</v>
      </c>
      <c r="F48" s="135">
        <f>SUM(F49)</f>
        <v>1011381000</v>
      </c>
      <c r="G48" s="136"/>
      <c r="H48" s="136"/>
      <c r="I48" s="137">
        <v>0.93</v>
      </c>
      <c r="J48" s="135">
        <f>SUM(J49)</f>
        <v>196929000</v>
      </c>
      <c r="K48" s="32">
        <v>1</v>
      </c>
      <c r="L48" s="138">
        <f>SUM(L49)</f>
        <v>70000000</v>
      </c>
      <c r="M48" s="135">
        <f>AVERAGE(M49)</f>
        <v>100</v>
      </c>
      <c r="N48" s="138">
        <f>SUM(N49)</f>
        <v>24069500</v>
      </c>
      <c r="O48" s="135">
        <v>0</v>
      </c>
      <c r="P48" s="135">
        <f>SUM(P49)</f>
        <v>3475000</v>
      </c>
      <c r="Q48" s="139"/>
      <c r="R48" s="35">
        <f>SUM(R49)</f>
        <v>0</v>
      </c>
      <c r="S48" s="29"/>
      <c r="T48" s="29">
        <f>SUM(T49)</f>
        <v>0</v>
      </c>
      <c r="U48" s="35">
        <f>SUM(M48,O48,Q48,S48)</f>
        <v>100</v>
      </c>
      <c r="V48" s="35">
        <f>SUM(V50:V51)</f>
        <v>27544500</v>
      </c>
      <c r="W48" s="35"/>
      <c r="X48" s="36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</row>
    <row r="49" spans="1:73" s="64" customFormat="1" ht="26.4" x14ac:dyDescent="0.25">
      <c r="A49" s="40" t="s">
        <v>114</v>
      </c>
      <c r="B49" s="41" t="s">
        <v>68</v>
      </c>
      <c r="C49" s="84" t="s">
        <v>105</v>
      </c>
      <c r="D49" s="41" t="s">
        <v>60</v>
      </c>
      <c r="E49" s="140">
        <v>1</v>
      </c>
      <c r="F49" s="141">
        <f>SUM(F50:F51)</f>
        <v>1011381000</v>
      </c>
      <c r="G49" s="142"/>
      <c r="H49" s="142"/>
      <c r="I49" s="140">
        <v>1</v>
      </c>
      <c r="J49" s="141">
        <f>SUM(J50:J51)</f>
        <v>196929000</v>
      </c>
      <c r="K49" s="44">
        <v>1</v>
      </c>
      <c r="L49" s="143">
        <f>SUM(L50:L51)</f>
        <v>70000000</v>
      </c>
      <c r="M49" s="141">
        <v>100</v>
      </c>
      <c r="N49" s="143">
        <f>SUM(N50:N51)</f>
        <v>24069500</v>
      </c>
      <c r="O49" s="141">
        <v>0</v>
      </c>
      <c r="P49" s="141">
        <f>SUM(P50:P51)</f>
        <v>3475000</v>
      </c>
      <c r="Q49" s="144"/>
      <c r="R49" s="45">
        <f>SUM(R50:R51)</f>
        <v>0</v>
      </c>
      <c r="S49" s="45"/>
      <c r="T49" s="45">
        <f>SUM(T50:T51)</f>
        <v>0</v>
      </c>
      <c r="U49" s="48">
        <f>SUM(M49,O49,Q49,S49)</f>
        <v>100</v>
      </c>
      <c r="V49" s="48">
        <f>SUM(N49,P49,R49,T49)</f>
        <v>27544500</v>
      </c>
      <c r="W49" s="48"/>
      <c r="X49" s="216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</row>
    <row r="50" spans="1:73" ht="66" x14ac:dyDescent="0.25">
      <c r="A50" s="54">
        <v>1</v>
      </c>
      <c r="B50" s="65" t="s">
        <v>33</v>
      </c>
      <c r="C50" s="211" t="s">
        <v>44</v>
      </c>
      <c r="D50" s="52" t="s">
        <v>54</v>
      </c>
      <c r="E50" s="145">
        <v>14</v>
      </c>
      <c r="F50" s="146">
        <v>91704000</v>
      </c>
      <c r="G50" s="147"/>
      <c r="H50" s="148"/>
      <c r="I50" s="146">
        <v>14</v>
      </c>
      <c r="J50" s="146">
        <v>16073000</v>
      </c>
      <c r="K50" s="145">
        <v>14</v>
      </c>
      <c r="L50" s="149">
        <v>10000000</v>
      </c>
      <c r="M50" s="145">
        <v>14</v>
      </c>
      <c r="N50" s="150">
        <v>9999500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75">
        <f>M50+O50+Q50+S50</f>
        <v>14</v>
      </c>
      <c r="V50" s="75">
        <f>N50+P50+R50+T50</f>
        <v>9999500</v>
      </c>
      <c r="W50" s="221">
        <f>(U50/I50)*100</f>
        <v>100</v>
      </c>
      <c r="X50" s="222">
        <f>(V50/L50)*100</f>
        <v>99.995000000000005</v>
      </c>
      <c r="Y50" s="4">
        <v>24220000</v>
      </c>
    </row>
    <row r="51" spans="1:73" ht="69.75" customHeight="1" x14ac:dyDescent="0.25">
      <c r="A51" s="54">
        <v>2</v>
      </c>
      <c r="B51" s="123" t="s">
        <v>34</v>
      </c>
      <c r="C51" s="211" t="s">
        <v>45</v>
      </c>
      <c r="D51" s="52" t="s">
        <v>54</v>
      </c>
      <c r="E51" s="145">
        <v>14</v>
      </c>
      <c r="F51" s="146">
        <v>919677000</v>
      </c>
      <c r="G51" s="147"/>
      <c r="H51" s="148"/>
      <c r="I51" s="151">
        <v>14</v>
      </c>
      <c r="J51" s="152">
        <v>180856000</v>
      </c>
      <c r="K51" s="145">
        <v>14</v>
      </c>
      <c r="L51" s="153">
        <v>60000000</v>
      </c>
      <c r="M51" s="145">
        <v>14</v>
      </c>
      <c r="N51" s="150">
        <v>14070000</v>
      </c>
      <c r="O51" s="100">
        <v>0</v>
      </c>
      <c r="P51" s="100">
        <v>3475000</v>
      </c>
      <c r="Q51" s="100">
        <v>0</v>
      </c>
      <c r="R51" s="100">
        <v>0</v>
      </c>
      <c r="S51" s="100">
        <v>0</v>
      </c>
      <c r="T51" s="100">
        <v>0</v>
      </c>
      <c r="U51" s="75">
        <f>M51+O51+Q51+S51</f>
        <v>14</v>
      </c>
      <c r="V51" s="75">
        <f>N51+P51+R51+T51</f>
        <v>17545000</v>
      </c>
      <c r="W51" s="221">
        <f>(U51/I51)*100</f>
        <v>100</v>
      </c>
      <c r="X51" s="222">
        <f>(V51/L51)*100</f>
        <v>29.241666666666667</v>
      </c>
      <c r="Y51" s="6">
        <f>Y50-V51</f>
        <v>6675000</v>
      </c>
    </row>
    <row r="52" spans="1:73" ht="21.75" customHeight="1" x14ac:dyDescent="0.25">
      <c r="A52" s="223" t="s">
        <v>15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154">
        <f>AVERAGE(W50:W51)</f>
        <v>100</v>
      </c>
      <c r="X52" s="155">
        <f>V48/L48*100</f>
        <v>39.349285714285713</v>
      </c>
    </row>
    <row r="53" spans="1:73" ht="21.75" customHeight="1" x14ac:dyDescent="0.25">
      <c r="A53" s="223" t="s">
        <v>16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128" t="s">
        <v>75</v>
      </c>
      <c r="X53" s="129" t="s">
        <v>138</v>
      </c>
    </row>
    <row r="54" spans="1:73" ht="21.75" customHeight="1" x14ac:dyDescent="0.25">
      <c r="A54" s="224" t="s">
        <v>141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73" ht="21.75" customHeight="1" x14ac:dyDescent="0.25">
      <c r="A55" s="224" t="s">
        <v>14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</row>
    <row r="56" spans="1:73" x14ac:dyDescent="0.25">
      <c r="A56" s="156"/>
      <c r="B56" s="156"/>
      <c r="C56" s="157"/>
      <c r="D56" s="156"/>
      <c r="E56" s="156"/>
      <c r="F56" s="156"/>
      <c r="G56" s="156"/>
      <c r="H56" s="156"/>
      <c r="I56" s="156"/>
      <c r="J56" s="158"/>
      <c r="K56" s="158"/>
      <c r="L56" s="158"/>
      <c r="M56" s="156"/>
      <c r="N56" s="159"/>
      <c r="O56" s="156"/>
      <c r="P56" s="156"/>
      <c r="Q56" s="156"/>
      <c r="R56" s="156"/>
      <c r="S56" s="156"/>
      <c r="T56" s="156"/>
      <c r="U56" s="126"/>
      <c r="V56" s="126"/>
      <c r="W56" s="126"/>
      <c r="X56" s="156"/>
    </row>
    <row r="57" spans="1:73" s="38" customFormat="1" ht="39.6" x14ac:dyDescent="0.25">
      <c r="A57" s="24" t="s">
        <v>3</v>
      </c>
      <c r="B57" s="25" t="s">
        <v>29</v>
      </c>
      <c r="C57" s="26" t="s">
        <v>56</v>
      </c>
      <c r="D57" s="27" t="s">
        <v>60</v>
      </c>
      <c r="E57" s="28">
        <v>0.97</v>
      </c>
      <c r="F57" s="29">
        <f>SUM(F58,F61)</f>
        <v>626150000</v>
      </c>
      <c r="G57" s="31"/>
      <c r="H57" s="31"/>
      <c r="I57" s="32">
        <v>0.96</v>
      </c>
      <c r="J57" s="29">
        <f>SUM(J58,J61)</f>
        <v>115630000</v>
      </c>
      <c r="K57" s="32">
        <v>1</v>
      </c>
      <c r="L57" s="33">
        <f>SUM(L58,L61)</f>
        <v>204000000</v>
      </c>
      <c r="M57" s="29">
        <f>AVERAGE(M58,M61)</f>
        <v>54</v>
      </c>
      <c r="N57" s="29">
        <f>SUM(N58,N61)</f>
        <v>43485000</v>
      </c>
      <c r="O57" s="29">
        <f>AVERAGE(O58,O61)</f>
        <v>54.166666666666664</v>
      </c>
      <c r="P57" s="29">
        <f>SUM(P58,P61)</f>
        <v>66435000</v>
      </c>
      <c r="Q57" s="29"/>
      <c r="R57" s="29">
        <f>SUM(R58,R61)</f>
        <v>0</v>
      </c>
      <c r="S57" s="29"/>
      <c r="T57" s="29">
        <f>SUM(T58,T61)</f>
        <v>0</v>
      </c>
      <c r="U57" s="35">
        <v>54</v>
      </c>
      <c r="V57" s="35">
        <f>SUM(N57,P57,R57,T57)</f>
        <v>109920000</v>
      </c>
      <c r="W57" s="35"/>
      <c r="X57" s="36"/>
      <c r="Y57" s="160"/>
    </row>
    <row r="58" spans="1:73" s="64" customFormat="1" ht="39.6" x14ac:dyDescent="0.25">
      <c r="A58" s="40" t="s">
        <v>114</v>
      </c>
      <c r="B58" s="41" t="s">
        <v>69</v>
      </c>
      <c r="C58" s="84" t="s">
        <v>106</v>
      </c>
      <c r="D58" s="43" t="s">
        <v>60</v>
      </c>
      <c r="E58" s="44">
        <v>1</v>
      </c>
      <c r="F58" s="45">
        <f>SUM(F59:F60)</f>
        <v>470150000</v>
      </c>
      <c r="G58" s="130"/>
      <c r="H58" s="130"/>
      <c r="I58" s="44">
        <v>1</v>
      </c>
      <c r="J58" s="45">
        <f>SUM(J59:J60)</f>
        <v>85630000</v>
      </c>
      <c r="K58" s="44">
        <v>1</v>
      </c>
      <c r="L58" s="47">
        <f>SUM(L59:L60)</f>
        <v>83000000</v>
      </c>
      <c r="M58" s="45">
        <v>58</v>
      </c>
      <c r="N58" s="161">
        <f>SUM(N59:N60)</f>
        <v>14270000</v>
      </c>
      <c r="O58" s="45">
        <f>AVERAGE(W59:W60)</f>
        <v>58.333333333333329</v>
      </c>
      <c r="P58" s="45">
        <f>SUM(P59:P60)</f>
        <v>20780000</v>
      </c>
      <c r="Q58" s="45"/>
      <c r="R58" s="45">
        <f>SUM(R59:R60)</f>
        <v>0</v>
      </c>
      <c r="S58" s="45"/>
      <c r="T58" s="45">
        <f>SUM(T59:T60)</f>
        <v>0</v>
      </c>
      <c r="U58" s="48">
        <v>58</v>
      </c>
      <c r="V58" s="48">
        <f>SUM(N58,P58,R58,T58)</f>
        <v>35050000</v>
      </c>
      <c r="W58" s="48"/>
      <c r="X58" s="216"/>
      <c r="Y58" s="162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</row>
    <row r="59" spans="1:73" ht="66" x14ac:dyDescent="0.25">
      <c r="A59" s="54">
        <v>1</v>
      </c>
      <c r="B59" s="65" t="s">
        <v>35</v>
      </c>
      <c r="C59" s="211" t="s">
        <v>162</v>
      </c>
      <c r="D59" s="79" t="s">
        <v>55</v>
      </c>
      <c r="E59" s="17">
        <v>20</v>
      </c>
      <c r="F59" s="68">
        <v>428095000</v>
      </c>
      <c r="G59" s="163"/>
      <c r="H59" s="70"/>
      <c r="I59" s="71">
        <v>4</v>
      </c>
      <c r="J59" s="68">
        <v>80630000</v>
      </c>
      <c r="K59" s="17">
        <v>2</v>
      </c>
      <c r="L59" s="73">
        <v>78000000</v>
      </c>
      <c r="M59" s="18">
        <v>2</v>
      </c>
      <c r="N59" s="68">
        <v>13020000</v>
      </c>
      <c r="O59" s="164">
        <v>2</v>
      </c>
      <c r="P59" s="164">
        <v>19530000</v>
      </c>
      <c r="Q59" s="20">
        <v>0</v>
      </c>
      <c r="R59" s="164">
        <v>0</v>
      </c>
      <c r="S59" s="164">
        <v>0</v>
      </c>
      <c r="T59" s="164">
        <v>0</v>
      </c>
      <c r="U59" s="75">
        <v>2</v>
      </c>
      <c r="V59" s="75">
        <f>N59+P59+R59+T59</f>
        <v>32550000</v>
      </c>
      <c r="W59" s="221">
        <f>(U59/I59)*100</f>
        <v>50</v>
      </c>
      <c r="X59" s="222">
        <f>(V59/L59)*100</f>
        <v>41.730769230769234</v>
      </c>
      <c r="Y59" s="4">
        <v>44387500</v>
      </c>
      <c r="Z59" s="6">
        <f>Y59-V59</f>
        <v>11837500</v>
      </c>
    </row>
    <row r="60" spans="1:73" ht="39.6" x14ac:dyDescent="0.25">
      <c r="A60" s="54">
        <v>2</v>
      </c>
      <c r="B60" s="65" t="s">
        <v>36</v>
      </c>
      <c r="C60" s="211" t="s">
        <v>163</v>
      </c>
      <c r="D60" s="79" t="s">
        <v>55</v>
      </c>
      <c r="E60" s="17">
        <v>15</v>
      </c>
      <c r="F60" s="68">
        <v>42055000</v>
      </c>
      <c r="G60" s="163"/>
      <c r="H60" s="70"/>
      <c r="I60" s="71">
        <v>3</v>
      </c>
      <c r="J60" s="68">
        <v>5000000</v>
      </c>
      <c r="K60" s="17">
        <v>2</v>
      </c>
      <c r="L60" s="73">
        <v>5000000</v>
      </c>
      <c r="M60" s="18">
        <v>2</v>
      </c>
      <c r="N60" s="68">
        <v>1250000</v>
      </c>
      <c r="O60" s="164">
        <v>2</v>
      </c>
      <c r="P60" s="164">
        <v>1250000</v>
      </c>
      <c r="Q60" s="20">
        <v>0</v>
      </c>
      <c r="R60" s="164">
        <v>0</v>
      </c>
      <c r="S60" s="164">
        <v>0</v>
      </c>
      <c r="T60" s="164">
        <v>0</v>
      </c>
      <c r="U60" s="75">
        <v>2</v>
      </c>
      <c r="V60" s="75">
        <f>N60+P60+R60+T60</f>
        <v>2500000</v>
      </c>
      <c r="W60" s="221">
        <f>(U60/I60)*100</f>
        <v>66.666666666666657</v>
      </c>
      <c r="X60" s="222">
        <f>(V60/L60)*100</f>
        <v>50</v>
      </c>
      <c r="Y60" s="4">
        <v>3075000</v>
      </c>
      <c r="Z60" s="6">
        <v>0</v>
      </c>
    </row>
    <row r="61" spans="1:73" s="49" customFormat="1" ht="39.6" x14ac:dyDescent="0.25">
      <c r="A61" s="43" t="s">
        <v>115</v>
      </c>
      <c r="B61" s="83" t="s">
        <v>109</v>
      </c>
      <c r="C61" s="84" t="s">
        <v>107</v>
      </c>
      <c r="D61" s="43" t="s">
        <v>60</v>
      </c>
      <c r="E61" s="44">
        <v>1</v>
      </c>
      <c r="F61" s="85">
        <f>SUM(F62)</f>
        <v>156000000</v>
      </c>
      <c r="G61" s="165"/>
      <c r="H61" s="87"/>
      <c r="I61" s="44">
        <v>1</v>
      </c>
      <c r="J61" s="85">
        <f>SUM(J62)</f>
        <v>30000000</v>
      </c>
      <c r="K61" s="44">
        <v>1</v>
      </c>
      <c r="L61" s="166">
        <f>SUM(L62)</f>
        <v>121000000</v>
      </c>
      <c r="M61" s="45">
        <v>50</v>
      </c>
      <c r="N61" s="85">
        <f>SUM(N62)</f>
        <v>29215000</v>
      </c>
      <c r="O61" s="167">
        <f>AVERAGE(W62)</f>
        <v>50</v>
      </c>
      <c r="P61" s="167">
        <f>SUM(P62)</f>
        <v>45655000</v>
      </c>
      <c r="Q61" s="48"/>
      <c r="R61" s="167">
        <v>0</v>
      </c>
      <c r="S61" s="167"/>
      <c r="T61" s="167">
        <v>0</v>
      </c>
      <c r="U61" s="93">
        <v>50</v>
      </c>
      <c r="V61" s="93">
        <f>SUM(N61,P61,R61,T61)</f>
        <v>74870000</v>
      </c>
      <c r="W61" s="212"/>
      <c r="X61" s="213"/>
      <c r="Z61" s="62"/>
    </row>
    <row r="62" spans="1:73" ht="79.2" x14ac:dyDescent="0.25">
      <c r="A62" s="54">
        <v>1</v>
      </c>
      <c r="B62" s="65" t="s">
        <v>110</v>
      </c>
      <c r="C62" s="168" t="s">
        <v>108</v>
      </c>
      <c r="D62" s="67" t="s">
        <v>55</v>
      </c>
      <c r="E62" s="17">
        <v>20</v>
      </c>
      <c r="F62" s="68">
        <v>156000000</v>
      </c>
      <c r="G62" s="163"/>
      <c r="H62" s="169"/>
      <c r="I62" s="97">
        <v>4</v>
      </c>
      <c r="J62" s="98">
        <v>30000000</v>
      </c>
      <c r="K62" s="17">
        <v>2</v>
      </c>
      <c r="L62" s="170">
        <v>121000000</v>
      </c>
      <c r="M62" s="18">
        <v>2</v>
      </c>
      <c r="N62" s="100">
        <v>29215000</v>
      </c>
      <c r="O62" s="75">
        <v>2</v>
      </c>
      <c r="P62" s="75">
        <v>45655000</v>
      </c>
      <c r="Q62" s="75">
        <v>0</v>
      </c>
      <c r="R62" s="75">
        <v>0</v>
      </c>
      <c r="S62" s="75">
        <v>0</v>
      </c>
      <c r="T62" s="75">
        <v>0</v>
      </c>
      <c r="U62" s="75">
        <v>2</v>
      </c>
      <c r="V62" s="75">
        <f>N62+P62+R62+T62</f>
        <v>74870000</v>
      </c>
      <c r="W62" s="75">
        <f>(U62/I62)*100</f>
        <v>50</v>
      </c>
      <c r="X62" s="222">
        <f>(V62/L62)*100</f>
        <v>61.876033057851245</v>
      </c>
      <c r="Z62" s="6"/>
    </row>
    <row r="63" spans="1:73" x14ac:dyDescent="0.25">
      <c r="A63" s="223" t="s">
        <v>15</v>
      </c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128">
        <f>AVERAGE(W62,W60,W59)</f>
        <v>55.55555555555555</v>
      </c>
      <c r="X63" s="171">
        <f>V57/L57*100</f>
        <v>53.882352941176471</v>
      </c>
    </row>
    <row r="64" spans="1:73" x14ac:dyDescent="0.25">
      <c r="A64" s="223" t="s">
        <v>16</v>
      </c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128" t="s">
        <v>75</v>
      </c>
      <c r="X64" s="129" t="s">
        <v>75</v>
      </c>
    </row>
    <row r="65" spans="1:73" x14ac:dyDescent="0.25">
      <c r="A65" s="224" t="s">
        <v>140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</row>
    <row r="66" spans="1:73" ht="24" customHeight="1" x14ac:dyDescent="0.25">
      <c r="A66" s="224" t="s">
        <v>14</v>
      </c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</row>
    <row r="67" spans="1:73" s="38" customFormat="1" ht="39.6" x14ac:dyDescent="0.25">
      <c r="A67" s="24" t="s">
        <v>31</v>
      </c>
      <c r="B67" s="25" t="s">
        <v>30</v>
      </c>
      <c r="C67" s="26" t="s">
        <v>59</v>
      </c>
      <c r="D67" s="27" t="s">
        <v>60</v>
      </c>
      <c r="E67" s="28">
        <v>0.97</v>
      </c>
      <c r="F67" s="29">
        <f>SUM(F68)</f>
        <v>141176000</v>
      </c>
      <c r="G67" s="31"/>
      <c r="H67" s="31"/>
      <c r="I67" s="28">
        <v>0.96</v>
      </c>
      <c r="J67" s="29">
        <f>SUM(J68)</f>
        <v>25258000</v>
      </c>
      <c r="K67" s="32">
        <v>1</v>
      </c>
      <c r="L67" s="33">
        <f>SUM(L68)</f>
        <v>5000000</v>
      </c>
      <c r="M67" s="29">
        <f>AVERAGE(M68)</f>
        <v>0</v>
      </c>
      <c r="N67" s="29">
        <f>SUM(N68)</f>
        <v>0</v>
      </c>
      <c r="O67" s="33"/>
      <c r="P67" s="35">
        <v>0</v>
      </c>
      <c r="Q67" s="34"/>
      <c r="R67" s="35">
        <v>0</v>
      </c>
      <c r="S67" s="29"/>
      <c r="T67" s="29">
        <v>0</v>
      </c>
      <c r="U67" s="35">
        <f>SUM(M67,O67,Q67,S67)</f>
        <v>0</v>
      </c>
      <c r="V67" s="35">
        <f>SUM(V69)</f>
        <v>0</v>
      </c>
      <c r="W67" s="35"/>
      <c r="X67" s="36"/>
    </row>
    <row r="68" spans="1:73" s="180" customFormat="1" ht="52.8" x14ac:dyDescent="0.25">
      <c r="A68" s="172" t="s">
        <v>114</v>
      </c>
      <c r="B68" s="173" t="s">
        <v>70</v>
      </c>
      <c r="C68" s="174" t="s">
        <v>111</v>
      </c>
      <c r="D68" s="175" t="s">
        <v>60</v>
      </c>
      <c r="E68" s="176">
        <v>1</v>
      </c>
      <c r="F68" s="177">
        <f>SUM(F69)</f>
        <v>141176000</v>
      </c>
      <c r="G68" s="19"/>
      <c r="H68" s="19"/>
      <c r="I68" s="178">
        <v>1</v>
      </c>
      <c r="J68" s="177">
        <f>SUM(J69)</f>
        <v>25258000</v>
      </c>
      <c r="K68" s="44">
        <v>1</v>
      </c>
      <c r="L68" s="179">
        <f>SUM(L69)</f>
        <v>5000000</v>
      </c>
      <c r="M68" s="177">
        <f>AVERAGE(W69)</f>
        <v>0</v>
      </c>
      <c r="N68" s="177">
        <f>SUM(N69)</f>
        <v>0</v>
      </c>
      <c r="O68" s="175"/>
      <c r="P68" s="177">
        <f>SUM(P69)</f>
        <v>0</v>
      </c>
      <c r="Q68" s="177"/>
      <c r="R68" s="177">
        <f>SUM(R69)</f>
        <v>0</v>
      </c>
      <c r="S68" s="177"/>
      <c r="T68" s="177">
        <f>SUM(T69)</f>
        <v>0</v>
      </c>
      <c r="U68" s="214">
        <f>SUM(M68,O68,Q68,S68)</f>
        <v>0</v>
      </c>
      <c r="V68" s="214">
        <f>SUM(V69)</f>
        <v>0</v>
      </c>
      <c r="W68" s="214"/>
      <c r="X68" s="215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ht="66" x14ac:dyDescent="0.25">
      <c r="A69" s="54">
        <v>1</v>
      </c>
      <c r="B69" s="65" t="s">
        <v>37</v>
      </c>
      <c r="C69" s="168" t="s">
        <v>164</v>
      </c>
      <c r="D69" s="54" t="s">
        <v>55</v>
      </c>
      <c r="E69" s="17">
        <v>20</v>
      </c>
      <c r="F69" s="68">
        <v>141176000</v>
      </c>
      <c r="G69" s="163"/>
      <c r="H69" s="70"/>
      <c r="I69" s="71">
        <v>4</v>
      </c>
      <c r="J69" s="68">
        <v>25258000</v>
      </c>
      <c r="K69" s="17">
        <v>2</v>
      </c>
      <c r="L69" s="73">
        <v>5000000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75">
        <v>0</v>
      </c>
      <c r="V69" s="75">
        <f>N69+P69+R69+T69</f>
        <v>0</v>
      </c>
      <c r="W69" s="221">
        <f>(U69/I69)*100</f>
        <v>0</v>
      </c>
      <c r="X69" s="222">
        <f>IF(L69= 0, "0", V69/L69*100)</f>
        <v>0</v>
      </c>
      <c r="Y69" s="4">
        <v>104654000</v>
      </c>
      <c r="Z69" s="6">
        <f>Y69-V69</f>
        <v>104654000</v>
      </c>
    </row>
    <row r="70" spans="1:73" x14ac:dyDescent="0.25">
      <c r="A70" s="223" t="s">
        <v>15</v>
      </c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154">
        <f>AVERAGE(W69)</f>
        <v>0</v>
      </c>
      <c r="X70" s="171">
        <f>V67/L67*100</f>
        <v>0</v>
      </c>
    </row>
    <row r="71" spans="1:73" x14ac:dyDescent="0.25">
      <c r="A71" s="223" t="s">
        <v>16</v>
      </c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128" t="s">
        <v>80</v>
      </c>
      <c r="X71" s="129" t="s">
        <v>80</v>
      </c>
    </row>
    <row r="72" spans="1:73" x14ac:dyDescent="0.25">
      <c r="A72" s="224" t="s">
        <v>137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</row>
    <row r="73" spans="1:73" x14ac:dyDescent="0.25">
      <c r="A73" s="224" t="s">
        <v>172</v>
      </c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</row>
    <row r="74" spans="1:73" s="38" customFormat="1" ht="52.8" x14ac:dyDescent="0.25">
      <c r="A74" s="24" t="s">
        <v>87</v>
      </c>
      <c r="B74" s="25" t="s">
        <v>32</v>
      </c>
      <c r="C74" s="26" t="s">
        <v>57</v>
      </c>
      <c r="D74" s="27" t="s">
        <v>60</v>
      </c>
      <c r="E74" s="28">
        <v>0.98</v>
      </c>
      <c r="F74" s="29">
        <f>SUM(F76)</f>
        <v>263344000</v>
      </c>
      <c r="G74" s="31"/>
      <c r="H74" s="31"/>
      <c r="I74" s="28">
        <v>0.95</v>
      </c>
      <c r="J74" s="29">
        <f>SUM(J76)</f>
        <v>37639000</v>
      </c>
      <c r="K74" s="32">
        <v>1</v>
      </c>
      <c r="L74" s="33">
        <f>SUM(L76)</f>
        <v>30000000</v>
      </c>
      <c r="M74" s="29">
        <f>AVERAGE(M76)</f>
        <v>0</v>
      </c>
      <c r="N74" s="29">
        <f>SUM(N76)</f>
        <v>0</v>
      </c>
      <c r="O74" s="34">
        <f>AVERAGE(O76)</f>
        <v>33.333333333333336</v>
      </c>
      <c r="P74" s="35">
        <f>AVERAGE(P76)</f>
        <v>3760000</v>
      </c>
      <c r="Q74" s="35"/>
      <c r="R74" s="35">
        <v>0</v>
      </c>
      <c r="S74" s="29"/>
      <c r="T74" s="29">
        <f>SUM(T76)</f>
        <v>0</v>
      </c>
      <c r="U74" s="35">
        <f>SUM(M74,O74,Q74,S74)</f>
        <v>33.333333333333336</v>
      </c>
      <c r="V74" s="35">
        <f>SUM(N74,P74,R74,T74)</f>
        <v>3760000</v>
      </c>
      <c r="W74" s="35"/>
      <c r="X74" s="36"/>
      <c r="Y74" s="160"/>
    </row>
    <row r="75" spans="1:73" s="38" customFormat="1" x14ac:dyDescent="0.25">
      <c r="A75" s="24"/>
      <c r="B75" s="25"/>
      <c r="C75" s="26" t="s">
        <v>58</v>
      </c>
      <c r="D75" s="27" t="s">
        <v>60</v>
      </c>
      <c r="E75" s="28">
        <v>0.97</v>
      </c>
      <c r="F75" s="29"/>
      <c r="G75" s="31"/>
      <c r="H75" s="31"/>
      <c r="I75" s="28">
        <v>0.94</v>
      </c>
      <c r="J75" s="29"/>
      <c r="K75" s="27"/>
      <c r="L75" s="27"/>
      <c r="M75" s="27"/>
      <c r="N75" s="29"/>
      <c r="O75" s="27"/>
      <c r="P75" s="29"/>
      <c r="Q75" s="29"/>
      <c r="R75" s="29"/>
      <c r="S75" s="29"/>
      <c r="T75" s="29"/>
      <c r="U75" s="35"/>
      <c r="V75" s="35"/>
      <c r="W75" s="35"/>
      <c r="X75" s="36"/>
      <c r="Y75" s="160"/>
    </row>
    <row r="76" spans="1:73" s="64" customFormat="1" ht="52.8" x14ac:dyDescent="0.25">
      <c r="A76" s="40" t="s">
        <v>114</v>
      </c>
      <c r="B76" s="41" t="s">
        <v>71</v>
      </c>
      <c r="C76" s="84" t="s">
        <v>112</v>
      </c>
      <c r="D76" s="43" t="s">
        <v>60</v>
      </c>
      <c r="E76" s="44">
        <v>1</v>
      </c>
      <c r="F76" s="45">
        <f>SUM(F77:F82)</f>
        <v>263344000</v>
      </c>
      <c r="G76" s="130"/>
      <c r="H76" s="130"/>
      <c r="I76" s="181">
        <v>1</v>
      </c>
      <c r="J76" s="45">
        <f>SUM(J77:J82)</f>
        <v>37639000</v>
      </c>
      <c r="K76" s="44">
        <v>1</v>
      </c>
      <c r="L76" s="182">
        <f>SUM(L77:L82)</f>
        <v>30000000</v>
      </c>
      <c r="M76" s="45">
        <v>0</v>
      </c>
      <c r="N76" s="45">
        <f>SUM(N77:N82)</f>
        <v>0</v>
      </c>
      <c r="O76" s="45">
        <f>AVERAGE(W77:W82)</f>
        <v>33.333333333333336</v>
      </c>
      <c r="P76" s="45">
        <f>SUM(P77:P82)</f>
        <v>3760000</v>
      </c>
      <c r="Q76" s="45"/>
      <c r="R76" s="45">
        <f>SUM(R77:R82)</f>
        <v>0</v>
      </c>
      <c r="S76" s="45"/>
      <c r="T76" s="45">
        <f>SUM(T77:T82)</f>
        <v>0</v>
      </c>
      <c r="U76" s="48">
        <f>SUM(M76,O76,Q76,S76)</f>
        <v>33.333333333333336</v>
      </c>
      <c r="V76" s="48">
        <f>SUM(N76,P76,R76,T76)</f>
        <v>3760000</v>
      </c>
      <c r="W76" s="48"/>
      <c r="X76" s="216"/>
      <c r="Y76" s="162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</row>
    <row r="77" spans="1:73" ht="39.6" x14ac:dyDescent="0.25">
      <c r="A77" s="54">
        <v>1</v>
      </c>
      <c r="B77" s="65" t="s">
        <v>38</v>
      </c>
      <c r="C77" s="168" t="s">
        <v>46</v>
      </c>
      <c r="D77" s="67" t="s">
        <v>54</v>
      </c>
      <c r="E77" s="17">
        <v>14</v>
      </c>
      <c r="F77" s="68">
        <v>34000000</v>
      </c>
      <c r="G77" s="163"/>
      <c r="H77" s="70"/>
      <c r="I77" s="71">
        <v>14</v>
      </c>
      <c r="J77" s="68">
        <v>5000000</v>
      </c>
      <c r="K77" s="17">
        <v>14</v>
      </c>
      <c r="L77" s="183">
        <v>5000000</v>
      </c>
      <c r="M77" s="100">
        <v>0</v>
      </c>
      <c r="N77" s="100">
        <v>0</v>
      </c>
      <c r="O77" s="100">
        <v>0</v>
      </c>
      <c r="P77" s="100">
        <v>0</v>
      </c>
      <c r="Q77" s="100">
        <v>0</v>
      </c>
      <c r="R77" s="100">
        <v>0</v>
      </c>
      <c r="S77" s="100">
        <v>0</v>
      </c>
      <c r="T77" s="100">
        <v>0</v>
      </c>
      <c r="U77" s="75">
        <v>0</v>
      </c>
      <c r="V77" s="75">
        <f t="shared" ref="V77:V82" si="6">N77+P77+R77+T77</f>
        <v>0</v>
      </c>
      <c r="W77" s="221">
        <f>(U77/I77)*100</f>
        <v>0</v>
      </c>
      <c r="X77" s="222">
        <f>(V77/L77)*100</f>
        <v>0</v>
      </c>
      <c r="Y77" s="4">
        <v>3165000</v>
      </c>
      <c r="Z77" s="6">
        <f>Y77-V77</f>
        <v>3165000</v>
      </c>
    </row>
    <row r="78" spans="1:73" ht="39.6" x14ac:dyDescent="0.25">
      <c r="A78" s="54">
        <v>2</v>
      </c>
      <c r="B78" s="65" t="s">
        <v>39</v>
      </c>
      <c r="C78" s="168" t="s">
        <v>47</v>
      </c>
      <c r="D78" s="67" t="s">
        <v>54</v>
      </c>
      <c r="E78" s="17">
        <v>14</v>
      </c>
      <c r="F78" s="68">
        <v>31800000</v>
      </c>
      <c r="G78" s="163"/>
      <c r="H78" s="70"/>
      <c r="I78" s="97">
        <v>14</v>
      </c>
      <c r="J78" s="98">
        <v>3000000</v>
      </c>
      <c r="K78" s="17">
        <v>14</v>
      </c>
      <c r="L78" s="184">
        <v>3000000</v>
      </c>
      <c r="M78" s="100">
        <v>0</v>
      </c>
      <c r="N78" s="100">
        <v>0</v>
      </c>
      <c r="O78" s="100">
        <v>0</v>
      </c>
      <c r="P78" s="100">
        <v>0</v>
      </c>
      <c r="Q78" s="100">
        <v>0</v>
      </c>
      <c r="R78" s="100">
        <v>0</v>
      </c>
      <c r="S78" s="100">
        <v>0</v>
      </c>
      <c r="T78" s="100">
        <v>0</v>
      </c>
      <c r="U78" s="75">
        <v>0</v>
      </c>
      <c r="V78" s="75">
        <f t="shared" si="6"/>
        <v>0</v>
      </c>
      <c r="W78" s="221">
        <f>(U78/I78)*100</f>
        <v>0</v>
      </c>
      <c r="X78" s="222">
        <f t="shared" ref="X78:X82" si="7">(V78/L78)*100</f>
        <v>0</v>
      </c>
      <c r="Y78" s="4">
        <v>6640000</v>
      </c>
      <c r="Z78" s="6">
        <f>Y78-V78</f>
        <v>6640000</v>
      </c>
    </row>
    <row r="79" spans="1:73" ht="39.6" x14ac:dyDescent="0.25">
      <c r="A79" s="54">
        <v>3</v>
      </c>
      <c r="B79" s="65" t="s">
        <v>40</v>
      </c>
      <c r="C79" s="168" t="s">
        <v>48</v>
      </c>
      <c r="D79" s="67" t="s">
        <v>54</v>
      </c>
      <c r="E79" s="17">
        <v>14</v>
      </c>
      <c r="F79" s="68">
        <v>31800000</v>
      </c>
      <c r="G79" s="163"/>
      <c r="H79" s="70"/>
      <c r="I79" s="97">
        <v>14</v>
      </c>
      <c r="J79" s="98">
        <v>3000000</v>
      </c>
      <c r="K79" s="17">
        <v>14</v>
      </c>
      <c r="L79" s="184">
        <v>3000000</v>
      </c>
      <c r="M79" s="100">
        <v>0</v>
      </c>
      <c r="N79" s="100">
        <v>0</v>
      </c>
      <c r="O79" s="100">
        <v>14</v>
      </c>
      <c r="P79" s="100">
        <v>3000000</v>
      </c>
      <c r="Q79" s="100">
        <v>0</v>
      </c>
      <c r="R79" s="100">
        <v>0</v>
      </c>
      <c r="S79" s="100">
        <v>0</v>
      </c>
      <c r="T79" s="100">
        <v>0</v>
      </c>
      <c r="U79" s="75">
        <v>14</v>
      </c>
      <c r="V79" s="75">
        <f t="shared" si="6"/>
        <v>3000000</v>
      </c>
      <c r="W79" s="221">
        <f>(U79/I79)*100</f>
        <v>100</v>
      </c>
      <c r="X79" s="222">
        <f t="shared" si="7"/>
        <v>100</v>
      </c>
      <c r="Y79" s="4">
        <v>4560000</v>
      </c>
      <c r="Z79" s="6">
        <f>Y79-V79</f>
        <v>1560000</v>
      </c>
    </row>
    <row r="80" spans="1:73" ht="39.6" x14ac:dyDescent="0.25">
      <c r="A80" s="54">
        <v>4</v>
      </c>
      <c r="B80" s="65" t="s">
        <v>119</v>
      </c>
      <c r="C80" s="211" t="s">
        <v>165</v>
      </c>
      <c r="D80" s="67" t="s">
        <v>54</v>
      </c>
      <c r="E80" s="17">
        <v>14</v>
      </c>
      <c r="F80" s="68">
        <v>35740000</v>
      </c>
      <c r="G80" s="70"/>
      <c r="H80" s="70"/>
      <c r="I80" s="97">
        <v>14</v>
      </c>
      <c r="J80" s="98">
        <v>5000000</v>
      </c>
      <c r="K80" s="17">
        <v>14</v>
      </c>
      <c r="L80" s="184">
        <v>5000000</v>
      </c>
      <c r="M80" s="100">
        <v>0</v>
      </c>
      <c r="N80" s="100">
        <v>0</v>
      </c>
      <c r="O80" s="100">
        <v>14</v>
      </c>
      <c r="P80" s="100">
        <v>760000</v>
      </c>
      <c r="Q80" s="100">
        <v>0</v>
      </c>
      <c r="R80" s="100">
        <v>0</v>
      </c>
      <c r="S80" s="100">
        <v>0</v>
      </c>
      <c r="T80" s="100">
        <v>0</v>
      </c>
      <c r="U80" s="75">
        <v>14</v>
      </c>
      <c r="V80" s="75">
        <f t="shared" si="6"/>
        <v>760000</v>
      </c>
      <c r="W80" s="221">
        <f>(U80/I80)*100</f>
        <v>100</v>
      </c>
      <c r="X80" s="222">
        <f t="shared" si="7"/>
        <v>15.2</v>
      </c>
      <c r="Y80" s="4">
        <v>3560000</v>
      </c>
      <c r="Z80" s="6">
        <f>Y80-V80</f>
        <v>2800000</v>
      </c>
    </row>
    <row r="81" spans="1:26" ht="26.4" x14ac:dyDescent="0.25">
      <c r="A81" s="54">
        <v>5</v>
      </c>
      <c r="B81" s="65" t="s">
        <v>88</v>
      </c>
      <c r="C81" s="211" t="s">
        <v>89</v>
      </c>
      <c r="D81" s="67" t="s">
        <v>122</v>
      </c>
      <c r="E81" s="17">
        <v>70</v>
      </c>
      <c r="F81" s="68">
        <v>48138000</v>
      </c>
      <c r="G81" s="70"/>
      <c r="H81" s="70"/>
      <c r="I81" s="97">
        <v>14</v>
      </c>
      <c r="J81" s="98">
        <v>7000000</v>
      </c>
      <c r="K81" s="17">
        <v>14</v>
      </c>
      <c r="L81" s="184">
        <v>7000000</v>
      </c>
      <c r="M81" s="100">
        <v>0</v>
      </c>
      <c r="N81" s="100">
        <v>0</v>
      </c>
      <c r="O81" s="100">
        <v>0</v>
      </c>
      <c r="P81" s="100">
        <v>0</v>
      </c>
      <c r="Q81" s="100">
        <v>0</v>
      </c>
      <c r="R81" s="100">
        <v>0</v>
      </c>
      <c r="S81" s="100">
        <v>0</v>
      </c>
      <c r="T81" s="100">
        <v>0</v>
      </c>
      <c r="U81" s="75">
        <v>0</v>
      </c>
      <c r="V81" s="75">
        <f t="shared" si="6"/>
        <v>0</v>
      </c>
      <c r="W81" s="221">
        <f>(U81/I81)*100</f>
        <v>0</v>
      </c>
      <c r="X81" s="222">
        <f t="shared" si="7"/>
        <v>0</v>
      </c>
      <c r="Z81" s="6"/>
    </row>
    <row r="82" spans="1:26" ht="39.6" x14ac:dyDescent="0.25">
      <c r="A82" s="54">
        <v>6</v>
      </c>
      <c r="B82" s="123" t="s">
        <v>41</v>
      </c>
      <c r="C82" s="185" t="s">
        <v>166</v>
      </c>
      <c r="D82" s="67" t="s">
        <v>54</v>
      </c>
      <c r="E82" s="17">
        <v>14</v>
      </c>
      <c r="F82" s="68">
        <v>81866000</v>
      </c>
      <c r="G82" s="163"/>
      <c r="H82" s="70"/>
      <c r="I82" s="97">
        <v>14</v>
      </c>
      <c r="J82" s="98">
        <v>14639000</v>
      </c>
      <c r="K82" s="17">
        <v>14</v>
      </c>
      <c r="L82" s="184">
        <v>7000000</v>
      </c>
      <c r="M82" s="100">
        <v>0</v>
      </c>
      <c r="N82" s="100">
        <v>0</v>
      </c>
      <c r="O82" s="100">
        <v>0</v>
      </c>
      <c r="P82" s="100">
        <v>0</v>
      </c>
      <c r="Q82" s="100">
        <v>0</v>
      </c>
      <c r="R82" s="100">
        <v>0</v>
      </c>
      <c r="S82" s="100">
        <v>0</v>
      </c>
      <c r="T82" s="100">
        <v>0</v>
      </c>
      <c r="U82" s="75">
        <v>0</v>
      </c>
      <c r="V82" s="75">
        <f t="shared" si="6"/>
        <v>0</v>
      </c>
      <c r="W82" s="221">
        <f>(U82/I82)*100</f>
        <v>0</v>
      </c>
      <c r="X82" s="222">
        <f t="shared" si="7"/>
        <v>0</v>
      </c>
      <c r="Y82" s="4">
        <v>21845500</v>
      </c>
      <c r="Z82" s="6">
        <f>Y82-V82</f>
        <v>21845500</v>
      </c>
    </row>
    <row r="83" spans="1:26" x14ac:dyDescent="0.25">
      <c r="A83" s="223" t="s">
        <v>15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154">
        <f>AVERAGE(W77:W82)</f>
        <v>33.333333333333336</v>
      </c>
      <c r="X83" s="186">
        <f>V74/L74*100</f>
        <v>12.533333333333333</v>
      </c>
    </row>
    <row r="84" spans="1:26" x14ac:dyDescent="0.25">
      <c r="A84" s="223" t="s">
        <v>16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128" t="s">
        <v>138</v>
      </c>
      <c r="X84" s="129" t="s">
        <v>173</v>
      </c>
      <c r="Z84" s="6">
        <f>SUM(V74,V67,V57,V48,V12)</f>
        <v>774993672</v>
      </c>
    </row>
    <row r="85" spans="1:26" x14ac:dyDescent="0.25">
      <c r="A85" s="224" t="s">
        <v>136</v>
      </c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</row>
    <row r="86" spans="1:26" x14ac:dyDescent="0.25">
      <c r="A86" s="224" t="s">
        <v>171</v>
      </c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</row>
    <row r="87" spans="1:26" x14ac:dyDescent="0.25">
      <c r="A87" s="239" t="s">
        <v>17</v>
      </c>
      <c r="B87" s="240"/>
      <c r="C87" s="240"/>
      <c r="D87" s="240"/>
      <c r="E87" s="187" t="s">
        <v>18</v>
      </c>
      <c r="F87" s="241">
        <f>SUM(L12,L41,L48,L57,L67,L74)</f>
        <v>2462084326</v>
      </c>
      <c r="G87" s="242"/>
      <c r="H87" s="242"/>
      <c r="P87" s="190"/>
      <c r="U87" s="191"/>
      <c r="V87" s="230"/>
      <c r="W87" s="230"/>
      <c r="X87" s="230"/>
    </row>
    <row r="88" spans="1:26" ht="15.75" customHeight="1" x14ac:dyDescent="0.25">
      <c r="A88" s="239" t="s">
        <v>19</v>
      </c>
      <c r="B88" s="240"/>
      <c r="C88" s="240"/>
      <c r="D88" s="240"/>
      <c r="E88" s="192" t="s">
        <v>18</v>
      </c>
      <c r="F88" s="241">
        <f>SUM(V12,V41,V48,V57,V67+V74)</f>
        <v>774993672</v>
      </c>
      <c r="G88" s="242"/>
      <c r="H88" s="242"/>
      <c r="P88" s="190"/>
      <c r="U88" s="246" t="s">
        <v>174</v>
      </c>
      <c r="V88" s="246"/>
      <c r="W88" s="246"/>
      <c r="X88" s="246"/>
    </row>
    <row r="89" spans="1:26" ht="15.75" customHeight="1" x14ac:dyDescent="0.25">
      <c r="A89" s="239" t="s">
        <v>20</v>
      </c>
      <c r="B89" s="240"/>
      <c r="C89" s="240"/>
      <c r="D89" s="240"/>
      <c r="E89" s="193" t="s">
        <v>18</v>
      </c>
      <c r="F89" s="243">
        <f>(W83+W44+W70+W63+W52+W37)/6</f>
        <v>41.75925925925926</v>
      </c>
      <c r="G89" s="244"/>
      <c r="H89" s="244"/>
      <c r="U89" s="229" t="s">
        <v>72</v>
      </c>
      <c r="V89" s="229"/>
      <c r="W89" s="229"/>
      <c r="X89" s="229"/>
    </row>
    <row r="90" spans="1:26" x14ac:dyDescent="0.25">
      <c r="A90" s="225" t="s">
        <v>81</v>
      </c>
      <c r="B90" s="225"/>
      <c r="C90" s="225"/>
      <c r="D90" s="226"/>
      <c r="E90" s="194" t="s">
        <v>18</v>
      </c>
      <c r="F90" s="227">
        <v>6</v>
      </c>
      <c r="G90" s="228"/>
      <c r="H90" s="228"/>
      <c r="X90" s="195"/>
    </row>
    <row r="91" spans="1:26" x14ac:dyDescent="0.25">
      <c r="A91" s="225" t="s">
        <v>82</v>
      </c>
      <c r="B91" s="225"/>
      <c r="C91" s="225"/>
      <c r="D91" s="226"/>
      <c r="E91" s="196" t="s">
        <v>18</v>
      </c>
      <c r="F91" s="227">
        <v>12</v>
      </c>
      <c r="G91" s="228"/>
      <c r="H91" s="228"/>
      <c r="X91" s="195"/>
    </row>
    <row r="92" spans="1:26" ht="16.5" customHeight="1" x14ac:dyDescent="0.25">
      <c r="A92" s="225" t="s">
        <v>83</v>
      </c>
      <c r="B92" s="225"/>
      <c r="C92" s="225"/>
      <c r="D92" s="226"/>
      <c r="E92" s="196" t="s">
        <v>18</v>
      </c>
      <c r="F92" s="227">
        <v>31</v>
      </c>
      <c r="G92" s="228"/>
      <c r="H92" s="228"/>
      <c r="P92" s="197"/>
      <c r="X92" s="195"/>
    </row>
    <row r="93" spans="1:26" ht="24" customHeight="1" x14ac:dyDescent="0.25">
      <c r="X93" s="195"/>
    </row>
    <row r="94" spans="1:26" ht="15.75" customHeight="1" x14ac:dyDescent="0.25">
      <c r="U94" s="245" t="s">
        <v>74</v>
      </c>
      <c r="V94" s="245"/>
      <c r="W94" s="245"/>
      <c r="X94" s="245"/>
    </row>
    <row r="95" spans="1:26" x14ac:dyDescent="0.25">
      <c r="U95" s="238" t="s">
        <v>73</v>
      </c>
      <c r="V95" s="238"/>
      <c r="W95" s="238"/>
      <c r="X95" s="238"/>
    </row>
    <row r="96" spans="1:26" x14ac:dyDescent="0.25">
      <c r="G96" s="200"/>
    </row>
    <row r="99" spans="14:22" x14ac:dyDescent="0.25">
      <c r="V99" s="201"/>
    </row>
    <row r="104" spans="14:22" x14ac:dyDescent="0.25">
      <c r="N104" s="6">
        <f>SUM(J74,J67,J57,J48,J12)</f>
        <v>3043276000</v>
      </c>
    </row>
  </sheetData>
  <mergeCells count="74">
    <mergeCell ref="A9:A10"/>
    <mergeCell ref="B9:B10"/>
    <mergeCell ref="C9:C10"/>
    <mergeCell ref="A5:H5"/>
    <mergeCell ref="S9:T9"/>
    <mergeCell ref="U9:V9"/>
    <mergeCell ref="C7:C8"/>
    <mergeCell ref="D7:D8"/>
    <mergeCell ref="E7:F8"/>
    <mergeCell ref="D9:D10"/>
    <mergeCell ref="E9:F9"/>
    <mergeCell ref="Q9:R9"/>
    <mergeCell ref="U94:X94"/>
    <mergeCell ref="U88:X88"/>
    <mergeCell ref="W9:X9"/>
    <mergeCell ref="G9:H9"/>
    <mergeCell ref="G7:H8"/>
    <mergeCell ref="M9:N9"/>
    <mergeCell ref="I9:L9"/>
    <mergeCell ref="O9:P9"/>
    <mergeCell ref="A63:V63"/>
    <mergeCell ref="A64:V64"/>
    <mergeCell ref="A37:V37"/>
    <mergeCell ref="A38:V38"/>
    <mergeCell ref="A72:X72"/>
    <mergeCell ref="A73:X73"/>
    <mergeCell ref="A83:V83"/>
    <mergeCell ref="A84:V84"/>
    <mergeCell ref="W5:X5"/>
    <mergeCell ref="L4:N4"/>
    <mergeCell ref="U95:X95"/>
    <mergeCell ref="A39:X39"/>
    <mergeCell ref="A40:X40"/>
    <mergeCell ref="A52:V52"/>
    <mergeCell ref="A53:V53"/>
    <mergeCell ref="A54:X54"/>
    <mergeCell ref="A55:X55"/>
    <mergeCell ref="A87:D87"/>
    <mergeCell ref="A88:D88"/>
    <mergeCell ref="A89:D89"/>
    <mergeCell ref="F87:H87"/>
    <mergeCell ref="F88:H88"/>
    <mergeCell ref="F89:H89"/>
    <mergeCell ref="A65:X65"/>
    <mergeCell ref="A2:X2"/>
    <mergeCell ref="O4:U4"/>
    <mergeCell ref="A66:X66"/>
    <mergeCell ref="A70:V70"/>
    <mergeCell ref="A71:V71"/>
    <mergeCell ref="A3:X3"/>
    <mergeCell ref="I7:L8"/>
    <mergeCell ref="M7:T7"/>
    <mergeCell ref="U7:V8"/>
    <mergeCell ref="W7:X8"/>
    <mergeCell ref="M8:N8"/>
    <mergeCell ref="O8:P8"/>
    <mergeCell ref="Q8:R8"/>
    <mergeCell ref="S8:T8"/>
    <mergeCell ref="A7:A8"/>
    <mergeCell ref="B7:B8"/>
    <mergeCell ref="A91:D91"/>
    <mergeCell ref="F91:H91"/>
    <mergeCell ref="A92:D92"/>
    <mergeCell ref="F92:H92"/>
    <mergeCell ref="A86:X86"/>
    <mergeCell ref="U89:X89"/>
    <mergeCell ref="V87:X87"/>
    <mergeCell ref="A90:D90"/>
    <mergeCell ref="F90:H90"/>
    <mergeCell ref="A44:V44"/>
    <mergeCell ref="A45:V45"/>
    <mergeCell ref="A46:X46"/>
    <mergeCell ref="A47:X47"/>
    <mergeCell ref="A85:X85"/>
  </mergeCells>
  <printOptions horizontalCentered="1"/>
  <pageMargins left="0.39370078740157483" right="0.19685039370078741" top="0.78740157480314965" bottom="0.19685039370078741" header="0.51181102362204722" footer="0.31496062992125984"/>
  <pageSetup paperSize="5" scale="65" fitToWidth="0" fitToHeight="0" orientation="landscape" horizontalDpi="4294967293" r:id="rId1"/>
  <rowBreaks count="9" manualBreakCount="9">
    <brk id="15" max="23" man="1"/>
    <brk id="21" max="23" man="1"/>
    <brk id="29" max="23" man="1"/>
    <brk id="40" max="23" man="1"/>
    <brk id="50" max="23" man="1"/>
    <brk id="60" max="23" man="1"/>
    <brk id="68" max="23" man="1"/>
    <brk id="77" max="23" man="1"/>
    <brk id="8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E.81</vt:lpstr>
      <vt:lpstr>'FORM E.81'!Print_Area</vt:lpstr>
      <vt:lpstr>'FORM E.81'!Print_Titles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EkaJayaPutra</dc:creator>
  <cp:lastModifiedBy>ASUS</cp:lastModifiedBy>
  <cp:lastPrinted>2022-06-03T01:12:45Z</cp:lastPrinted>
  <dcterms:created xsi:type="dcterms:W3CDTF">2018-12-19T09:21:33Z</dcterms:created>
  <dcterms:modified xsi:type="dcterms:W3CDTF">2022-06-06T02:26:53Z</dcterms:modified>
</cp:coreProperties>
</file>