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PORAN FISIK DAN KEUANGAN\LAPORAN FISIK DAN KEUANGAN 2022\"/>
    </mc:Choice>
  </mc:AlternateContent>
  <xr:revisionPtr revIDLastSave="0" documentId="13_ncr:1_{60D63AB0-6A12-4C49-A2DE-19B02DA58F83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Pengantar" sheetId="12" r:id="rId1"/>
    <sheet name="Sheet5" sheetId="16" r:id="rId2"/>
    <sheet name="Fisik FIX" sheetId="8" r:id="rId3"/>
    <sheet name="Pengesahan GU" sheetId="15" r:id="rId4"/>
    <sheet name="ANGGARAN KAS (2)" sheetId="14" state="hidden" r:id="rId5"/>
    <sheet name="SCEDULE" sheetId="13" state="hidden" r:id="rId6"/>
  </sheets>
  <externalReferences>
    <externalReference r:id="rId7"/>
  </externalReferences>
  <definedNames>
    <definedName name="_xlnm._FilterDatabase" localSheetId="2" hidden="1">'Fisik FIX'!$A$8:$P$8</definedName>
    <definedName name="_xlnm.Print_Titles" localSheetId="2">'Fisik FIX'!$6:$8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K56" i="8"/>
  <c r="K55" i="8"/>
  <c r="K54" i="8"/>
  <c r="K45" i="8"/>
  <c r="F38" i="15"/>
  <c r="F52" i="15"/>
  <c r="F63" i="15"/>
  <c r="F77" i="15"/>
  <c r="F70" i="15"/>
  <c r="H15" i="8"/>
  <c r="H16" i="8"/>
  <c r="H17" i="8"/>
  <c r="H23" i="8"/>
  <c r="H37" i="8"/>
  <c r="H44" i="8"/>
  <c r="H47" i="8"/>
  <c r="H50" i="8"/>
  <c r="H51" i="8"/>
  <c r="K139" i="15" l="1"/>
  <c r="J139" i="15"/>
  <c r="I139" i="15"/>
  <c r="H139" i="15"/>
  <c r="G139" i="15"/>
  <c r="F139" i="15"/>
  <c r="K132" i="15"/>
  <c r="J132" i="15"/>
  <c r="I132" i="15"/>
  <c r="H132" i="15"/>
  <c r="G132" i="15"/>
  <c r="F132" i="15"/>
  <c r="K125" i="15"/>
  <c r="J125" i="15"/>
  <c r="I125" i="15"/>
  <c r="H125" i="15"/>
  <c r="G125" i="15"/>
  <c r="F125" i="15"/>
  <c r="K112" i="15"/>
  <c r="J112" i="15"/>
  <c r="I112" i="15"/>
  <c r="H112" i="15"/>
  <c r="G112" i="15"/>
  <c r="F112" i="15"/>
  <c r="K94" i="15"/>
  <c r="J94" i="15"/>
  <c r="I94" i="15"/>
  <c r="H94" i="15"/>
  <c r="G94" i="15"/>
  <c r="F94" i="15"/>
  <c r="K86" i="15"/>
  <c r="J86" i="15"/>
  <c r="I86" i="15"/>
  <c r="H86" i="15"/>
  <c r="G86" i="15"/>
  <c r="F86" i="15"/>
  <c r="K77" i="15"/>
  <c r="J77" i="15"/>
  <c r="I77" i="15"/>
  <c r="H77" i="15"/>
  <c r="G77" i="15"/>
  <c r="K70" i="15"/>
  <c r="J70" i="15"/>
  <c r="I70" i="15"/>
  <c r="H70" i="15"/>
  <c r="G70" i="15"/>
  <c r="K63" i="15"/>
  <c r="J63" i="15"/>
  <c r="I63" i="15"/>
  <c r="H63" i="15"/>
  <c r="G63" i="15"/>
  <c r="K58" i="15"/>
  <c r="J58" i="15"/>
  <c r="I28" i="8" s="1"/>
  <c r="J28" i="8" s="1"/>
  <c r="I58" i="15"/>
  <c r="H58" i="15"/>
  <c r="G58" i="15"/>
  <c r="F58" i="15"/>
  <c r="K52" i="15"/>
  <c r="J52" i="15"/>
  <c r="I52" i="15"/>
  <c r="H52" i="15"/>
  <c r="G52" i="15"/>
  <c r="K46" i="15"/>
  <c r="J46" i="15"/>
  <c r="I46" i="15"/>
  <c r="H46" i="15"/>
  <c r="G46" i="15"/>
  <c r="F46" i="15"/>
  <c r="K43" i="15"/>
  <c r="J43" i="15"/>
  <c r="I43" i="15"/>
  <c r="H43" i="15"/>
  <c r="G43" i="15"/>
  <c r="F43" i="15"/>
  <c r="K38" i="15"/>
  <c r="J38" i="15"/>
  <c r="I20" i="8" s="1"/>
  <c r="J20" i="8" s="1"/>
  <c r="I38" i="15"/>
  <c r="H38" i="15"/>
  <c r="G38" i="15"/>
  <c r="K35" i="15"/>
  <c r="J35" i="15"/>
  <c r="I35" i="15"/>
  <c r="H35" i="15"/>
  <c r="G35" i="15"/>
  <c r="F35" i="15"/>
  <c r="K26" i="15"/>
  <c r="J26" i="15"/>
  <c r="I26" i="15"/>
  <c r="H26" i="15"/>
  <c r="G26" i="15"/>
  <c r="F26" i="15"/>
  <c r="G60" i="8"/>
  <c r="L42" i="8"/>
  <c r="L43" i="8"/>
  <c r="L46" i="8"/>
  <c r="L48" i="8"/>
  <c r="L49" i="8"/>
  <c r="L52" i="8"/>
  <c r="L53" i="8"/>
  <c r="I25" i="8"/>
  <c r="J25" i="8" s="1"/>
  <c r="I59" i="8"/>
  <c r="J59" i="8" s="1"/>
  <c r="I58" i="8"/>
  <c r="J58" i="8" s="1"/>
  <c r="I57" i="8"/>
  <c r="J57" i="8" s="1"/>
  <c r="I56" i="8"/>
  <c r="J56" i="8" s="1"/>
  <c r="I55" i="8"/>
  <c r="J55" i="8" s="1"/>
  <c r="I54" i="8"/>
  <c r="J54" i="8" s="1"/>
  <c r="I51" i="8"/>
  <c r="J51" i="8" s="1"/>
  <c r="I50" i="8"/>
  <c r="J50" i="8" s="1"/>
  <c r="I47" i="8"/>
  <c r="J47" i="8" s="1"/>
  <c r="I45" i="8"/>
  <c r="J45" i="8" s="1"/>
  <c r="I44" i="8"/>
  <c r="J44" i="8" s="1"/>
  <c r="I41" i="8"/>
  <c r="I40" i="8"/>
  <c r="I37" i="8"/>
  <c r="I34" i="8"/>
  <c r="J34" i="8" s="1"/>
  <c r="I33" i="8"/>
  <c r="J33" i="8" s="1"/>
  <c r="I32" i="8"/>
  <c r="J32" i="8" s="1"/>
  <c r="I31" i="8"/>
  <c r="J31" i="8" s="1"/>
  <c r="I29" i="8"/>
  <c r="J29" i="8" s="1"/>
  <c r="I27" i="8"/>
  <c r="J27" i="8" s="1"/>
  <c r="I23" i="8"/>
  <c r="I22" i="8"/>
  <c r="J22" i="8" s="1"/>
  <c r="I21" i="8"/>
  <c r="J21" i="8" s="1"/>
  <c r="I19" i="8"/>
  <c r="J19" i="8" s="1"/>
  <c r="I17" i="8"/>
  <c r="I16" i="8"/>
  <c r="I15" i="8"/>
  <c r="I14" i="8"/>
  <c r="J14" i="8" s="1"/>
  <c r="I12" i="8"/>
  <c r="J12" i="8" s="1"/>
  <c r="I11" i="8"/>
  <c r="J11" i="8" s="1"/>
  <c r="E53" i="8"/>
  <c r="E52" i="8" s="1"/>
  <c r="E49" i="8"/>
  <c r="E48" i="8" s="1"/>
  <c r="E46" i="8"/>
  <c r="E43" i="8"/>
  <c r="E39" i="8"/>
  <c r="E38" i="8" s="1"/>
  <c r="E36" i="8"/>
  <c r="E35" i="8" s="1"/>
  <c r="E30" i="8"/>
  <c r="E26" i="8"/>
  <c r="E24" i="8"/>
  <c r="E18" i="8"/>
  <c r="E13" i="8"/>
  <c r="E10" i="8"/>
  <c r="P64" i="14"/>
  <c r="O64" i="14"/>
  <c r="N64" i="14"/>
  <c r="M64" i="14"/>
  <c r="L64" i="14"/>
  <c r="K64" i="14"/>
  <c r="J64" i="14"/>
  <c r="I64" i="14"/>
  <c r="H64" i="14"/>
  <c r="G64" i="14"/>
  <c r="F64" i="14"/>
  <c r="E64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S62" i="14" s="1"/>
  <c r="AE62" i="14" s="1"/>
  <c r="P61" i="14"/>
  <c r="O61" i="14"/>
  <c r="N61" i="14"/>
  <c r="M61" i="14"/>
  <c r="L61" i="14"/>
  <c r="K61" i="14"/>
  <c r="J61" i="14"/>
  <c r="I61" i="14"/>
  <c r="H61" i="14"/>
  <c r="G61" i="14"/>
  <c r="F61" i="14"/>
  <c r="E61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Q59" i="14" s="1"/>
  <c r="AC59" i="14" s="1"/>
  <c r="P58" i="14"/>
  <c r="O58" i="14"/>
  <c r="N58" i="14"/>
  <c r="M58" i="14"/>
  <c r="L58" i="14"/>
  <c r="K58" i="14"/>
  <c r="J58" i="14"/>
  <c r="I58" i="14"/>
  <c r="H58" i="14"/>
  <c r="G58" i="14"/>
  <c r="F58" i="14"/>
  <c r="F57" i="14" s="1"/>
  <c r="F56" i="14" s="1"/>
  <c r="E58" i="14"/>
  <c r="S58" i="14" s="1"/>
  <c r="AE58" i="14" s="1"/>
  <c r="D57" i="14"/>
  <c r="C57" i="14"/>
  <c r="C56" i="14" s="1"/>
  <c r="P55" i="14"/>
  <c r="O55" i="14"/>
  <c r="N55" i="14"/>
  <c r="M55" i="14"/>
  <c r="L55" i="14"/>
  <c r="K55" i="14"/>
  <c r="J55" i="14"/>
  <c r="I55" i="14"/>
  <c r="H55" i="14"/>
  <c r="G55" i="14"/>
  <c r="F55" i="14"/>
  <c r="E55" i="14"/>
  <c r="P54" i="14"/>
  <c r="P53" i="14" s="1"/>
  <c r="P52" i="14" s="1"/>
  <c r="O54" i="14"/>
  <c r="N54" i="14"/>
  <c r="M54" i="14"/>
  <c r="L54" i="14"/>
  <c r="K54" i="14"/>
  <c r="J54" i="14"/>
  <c r="J53" i="14" s="1"/>
  <c r="J52" i="14" s="1"/>
  <c r="I54" i="14"/>
  <c r="I53" i="14" s="1"/>
  <c r="H54" i="14"/>
  <c r="H53" i="14" s="1"/>
  <c r="H52" i="14" s="1"/>
  <c r="G54" i="14"/>
  <c r="F54" i="14"/>
  <c r="E54" i="14"/>
  <c r="Q54" i="14" s="1"/>
  <c r="AC54" i="14" s="1"/>
  <c r="D53" i="14"/>
  <c r="C53" i="14"/>
  <c r="C52" i="14" s="1"/>
  <c r="I52" i="14"/>
  <c r="P51" i="14"/>
  <c r="P50" i="14" s="1"/>
  <c r="O51" i="14"/>
  <c r="O50" i="14" s="1"/>
  <c r="N51" i="14"/>
  <c r="N50" i="14" s="1"/>
  <c r="M51" i="14"/>
  <c r="M50" i="14" s="1"/>
  <c r="L51" i="14"/>
  <c r="L50" i="14" s="1"/>
  <c r="K51" i="14"/>
  <c r="K50" i="14" s="1"/>
  <c r="J51" i="14"/>
  <c r="J50" i="14" s="1"/>
  <c r="I51" i="14"/>
  <c r="I50" i="14" s="1"/>
  <c r="H51" i="14"/>
  <c r="H50" i="14" s="1"/>
  <c r="G51" i="14"/>
  <c r="F51" i="14"/>
  <c r="F50" i="14" s="1"/>
  <c r="E51" i="14"/>
  <c r="Q51" i="14" s="1"/>
  <c r="AC51" i="14" s="1"/>
  <c r="D50" i="14"/>
  <c r="C50" i="14"/>
  <c r="P49" i="14"/>
  <c r="P47" i="14" s="1"/>
  <c r="O49" i="14"/>
  <c r="N49" i="14"/>
  <c r="M49" i="14"/>
  <c r="L49" i="14"/>
  <c r="K49" i="14"/>
  <c r="J49" i="14"/>
  <c r="I49" i="14"/>
  <c r="H49" i="14"/>
  <c r="H47" i="14" s="1"/>
  <c r="G49" i="14"/>
  <c r="F49" i="14"/>
  <c r="E49" i="14"/>
  <c r="P48" i="14"/>
  <c r="O48" i="14"/>
  <c r="N48" i="14"/>
  <c r="M48" i="14"/>
  <c r="L48" i="14"/>
  <c r="L47" i="14" s="1"/>
  <c r="L46" i="14" s="1"/>
  <c r="K48" i="14"/>
  <c r="J48" i="14"/>
  <c r="I48" i="14"/>
  <c r="H48" i="14"/>
  <c r="G48" i="14"/>
  <c r="F48" i="14"/>
  <c r="E48" i="14"/>
  <c r="D47" i="14"/>
  <c r="C47" i="14"/>
  <c r="C46" i="14" s="1"/>
  <c r="D46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E43" i="14" s="1"/>
  <c r="Q44" i="14"/>
  <c r="AC44" i="14" s="1"/>
  <c r="P44" i="14"/>
  <c r="P43" i="14" s="1"/>
  <c r="P42" i="14" s="1"/>
  <c r="O44" i="14"/>
  <c r="N44" i="14"/>
  <c r="M44" i="14"/>
  <c r="M43" i="14" s="1"/>
  <c r="M42" i="14" s="1"/>
  <c r="L44" i="14"/>
  <c r="K44" i="14"/>
  <c r="J44" i="14"/>
  <c r="I44" i="14"/>
  <c r="H44" i="14"/>
  <c r="G44" i="14"/>
  <c r="F44" i="14"/>
  <c r="E44" i="14"/>
  <c r="D43" i="14"/>
  <c r="C43" i="14"/>
  <c r="C42" i="14" s="1"/>
  <c r="D42" i="14"/>
  <c r="P41" i="14"/>
  <c r="P40" i="14" s="1"/>
  <c r="P39" i="14" s="1"/>
  <c r="O41" i="14"/>
  <c r="N41" i="14"/>
  <c r="M41" i="14"/>
  <c r="L41" i="14"/>
  <c r="L40" i="14" s="1"/>
  <c r="L39" i="14" s="1"/>
  <c r="K41" i="14"/>
  <c r="K40" i="14" s="1"/>
  <c r="K39" i="14" s="1"/>
  <c r="J41" i="14"/>
  <c r="J40" i="14" s="1"/>
  <c r="J39" i="14" s="1"/>
  <c r="I41" i="14"/>
  <c r="I40" i="14" s="1"/>
  <c r="I39" i="14" s="1"/>
  <c r="H41" i="14"/>
  <c r="G41" i="14"/>
  <c r="F41" i="14"/>
  <c r="F40" i="14" s="1"/>
  <c r="F39" i="14" s="1"/>
  <c r="E41" i="14"/>
  <c r="Q41" i="14" s="1"/>
  <c r="AC41" i="14" s="1"/>
  <c r="O40" i="14"/>
  <c r="O39" i="14" s="1"/>
  <c r="N40" i="14"/>
  <c r="N39" i="14" s="1"/>
  <c r="M40" i="14"/>
  <c r="M39" i="14" s="1"/>
  <c r="G40" i="14"/>
  <c r="G39" i="14" s="1"/>
  <c r="D40" i="14"/>
  <c r="C40" i="14"/>
  <c r="C39" i="14" s="1"/>
  <c r="P38" i="14"/>
  <c r="O38" i="14"/>
  <c r="N38" i="14"/>
  <c r="M38" i="14"/>
  <c r="L38" i="14"/>
  <c r="K38" i="14"/>
  <c r="J38" i="14"/>
  <c r="I38" i="14"/>
  <c r="H38" i="14"/>
  <c r="G38" i="14"/>
  <c r="F38" i="14"/>
  <c r="E38" i="14"/>
  <c r="Q38" i="14" s="1"/>
  <c r="AC38" i="14" s="1"/>
  <c r="P37" i="14"/>
  <c r="O37" i="14"/>
  <c r="N37" i="14"/>
  <c r="M37" i="14"/>
  <c r="L37" i="14"/>
  <c r="K37" i="14"/>
  <c r="J37" i="14"/>
  <c r="I37" i="14"/>
  <c r="H37" i="14"/>
  <c r="G37" i="14"/>
  <c r="F37" i="14"/>
  <c r="E37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E34" i="14" s="1"/>
  <c r="Q34" i="14" s="1"/>
  <c r="AC34" i="14" s="1"/>
  <c r="P35" i="14"/>
  <c r="O35" i="14"/>
  <c r="N35" i="14"/>
  <c r="M35" i="14"/>
  <c r="L35" i="14"/>
  <c r="K35" i="14"/>
  <c r="J35" i="14"/>
  <c r="J34" i="14" s="1"/>
  <c r="I35" i="14"/>
  <c r="H35" i="14"/>
  <c r="G35" i="14"/>
  <c r="F35" i="14"/>
  <c r="E35" i="14"/>
  <c r="D34" i="14"/>
  <c r="C34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Q32" i="14" s="1"/>
  <c r="AC32" i="14" s="1"/>
  <c r="P31" i="14"/>
  <c r="P30" i="14" s="1"/>
  <c r="O31" i="14"/>
  <c r="N31" i="14"/>
  <c r="M31" i="14"/>
  <c r="L31" i="14"/>
  <c r="K31" i="14"/>
  <c r="J31" i="14"/>
  <c r="I31" i="14"/>
  <c r="H31" i="14"/>
  <c r="G31" i="14"/>
  <c r="F31" i="14"/>
  <c r="E31" i="14"/>
  <c r="D30" i="14"/>
  <c r="C30" i="14"/>
  <c r="P29" i="14"/>
  <c r="P28" i="14" s="1"/>
  <c r="O29" i="14"/>
  <c r="O28" i="14" s="1"/>
  <c r="N29" i="14"/>
  <c r="N28" i="14" s="1"/>
  <c r="M29" i="14"/>
  <c r="M28" i="14" s="1"/>
  <c r="L29" i="14"/>
  <c r="L28" i="14" s="1"/>
  <c r="K29" i="14"/>
  <c r="K28" i="14" s="1"/>
  <c r="J29" i="14"/>
  <c r="J28" i="14" s="1"/>
  <c r="I29" i="14"/>
  <c r="I28" i="14" s="1"/>
  <c r="H29" i="14"/>
  <c r="H28" i="14" s="1"/>
  <c r="G29" i="14"/>
  <c r="G28" i="14" s="1"/>
  <c r="F29" i="14"/>
  <c r="F28" i="14" s="1"/>
  <c r="E29" i="14"/>
  <c r="D28" i="14"/>
  <c r="C28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Q24" i="14"/>
  <c r="AC24" i="14" s="1"/>
  <c r="P24" i="14"/>
  <c r="O24" i="14"/>
  <c r="N24" i="14"/>
  <c r="M24" i="14"/>
  <c r="L24" i="14"/>
  <c r="K24" i="14"/>
  <c r="J24" i="14"/>
  <c r="I24" i="14"/>
  <c r="H24" i="14"/>
  <c r="G24" i="14"/>
  <c r="F24" i="14"/>
  <c r="T24" i="14" s="1"/>
  <c r="AF24" i="14" s="1"/>
  <c r="E24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Q23" i="14" s="1"/>
  <c r="AC23" i="14" s="1"/>
  <c r="D22" i="14"/>
  <c r="C22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Q19" i="14" s="1"/>
  <c r="AC19" i="14" s="1"/>
  <c r="P18" i="14"/>
  <c r="O18" i="14"/>
  <c r="N18" i="14"/>
  <c r="M18" i="14"/>
  <c r="L18" i="14"/>
  <c r="K18" i="14"/>
  <c r="J18" i="14"/>
  <c r="I18" i="14"/>
  <c r="H18" i="14"/>
  <c r="G18" i="14"/>
  <c r="F18" i="14"/>
  <c r="E18" i="14"/>
  <c r="C17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U16" i="14" s="1"/>
  <c r="AG16" i="14" s="1"/>
  <c r="P15" i="14"/>
  <c r="O15" i="14"/>
  <c r="N15" i="14"/>
  <c r="M15" i="14"/>
  <c r="L15" i="14"/>
  <c r="K15" i="14"/>
  <c r="J15" i="14"/>
  <c r="J14" i="14" s="1"/>
  <c r="I15" i="14"/>
  <c r="I14" i="14" s="1"/>
  <c r="H15" i="14"/>
  <c r="G15" i="14"/>
  <c r="F15" i="14"/>
  <c r="E15" i="14"/>
  <c r="D14" i="14"/>
  <c r="C14" i="14"/>
  <c r="C56" i="13"/>
  <c r="C55" i="13" s="1"/>
  <c r="C52" i="13"/>
  <c r="C51" i="13"/>
  <c r="C49" i="13"/>
  <c r="C46" i="13"/>
  <c r="C45" i="13" s="1"/>
  <c r="C42" i="13"/>
  <c r="C41" i="13" s="1"/>
  <c r="C39" i="13"/>
  <c r="C38" i="13" s="1"/>
  <c r="C33" i="13"/>
  <c r="C29" i="13"/>
  <c r="C27" i="13"/>
  <c r="C21" i="13"/>
  <c r="C16" i="13"/>
  <c r="C13" i="13"/>
  <c r="L31" i="8" l="1"/>
  <c r="L51" i="8"/>
  <c r="L19" i="8"/>
  <c r="L54" i="8"/>
  <c r="L47" i="8"/>
  <c r="L59" i="8"/>
  <c r="L33" i="8"/>
  <c r="L50" i="8"/>
  <c r="L25" i="8"/>
  <c r="L34" i="8"/>
  <c r="L11" i="8"/>
  <c r="L22" i="8"/>
  <c r="L21" i="8"/>
  <c r="L12" i="8"/>
  <c r="L55" i="8"/>
  <c r="L56" i="8"/>
  <c r="L57" i="8"/>
  <c r="L20" i="8"/>
  <c r="L28" i="8"/>
  <c r="L32" i="8"/>
  <c r="L14" i="8"/>
  <c r="L27" i="8"/>
  <c r="L29" i="8"/>
  <c r="L44" i="8"/>
  <c r="L45" i="8"/>
  <c r="L58" i="8"/>
  <c r="L22" i="14"/>
  <c r="J57" i="14"/>
  <c r="J56" i="14" s="1"/>
  <c r="O34" i="14"/>
  <c r="F43" i="14"/>
  <c r="F42" i="14" s="1"/>
  <c r="Q45" i="14"/>
  <c r="AC45" i="14" s="1"/>
  <c r="F17" i="14"/>
  <c r="N17" i="14"/>
  <c r="J17" i="14"/>
  <c r="G30" i="14"/>
  <c r="F47" i="14"/>
  <c r="N47" i="14"/>
  <c r="H46" i="14"/>
  <c r="W32" i="14"/>
  <c r="AI32" i="14" s="1"/>
  <c r="K17" i="14"/>
  <c r="L43" i="14"/>
  <c r="L42" i="14" s="1"/>
  <c r="O47" i="14"/>
  <c r="E50" i="14"/>
  <c r="AB35" i="14"/>
  <c r="AN35" i="14" s="1"/>
  <c r="U62" i="14"/>
  <c r="AG62" i="14" s="1"/>
  <c r="U31" i="14"/>
  <c r="AG31" i="14" s="1"/>
  <c r="AB15" i="14"/>
  <c r="AN15" i="14" s="1"/>
  <c r="Z19" i="14"/>
  <c r="AL19" i="14" s="1"/>
  <c r="W21" i="14"/>
  <c r="AI21" i="14" s="1"/>
  <c r="AA27" i="14"/>
  <c r="AM27" i="14" s="1"/>
  <c r="F30" i="14"/>
  <c r="AB33" i="14"/>
  <c r="AN33" i="14" s="1"/>
  <c r="T35" i="14"/>
  <c r="AF35" i="14" s="1"/>
  <c r="S44" i="14"/>
  <c r="AE44" i="14" s="1"/>
  <c r="O43" i="14"/>
  <c r="O42" i="14" s="1"/>
  <c r="H57" i="14"/>
  <c r="H56" i="14" s="1"/>
  <c r="P57" i="14"/>
  <c r="P56" i="14" s="1"/>
  <c r="Y61" i="14"/>
  <c r="AK61" i="14" s="1"/>
  <c r="V25" i="14"/>
  <c r="AH25" i="14" s="1"/>
  <c r="L53" i="14"/>
  <c r="L52" i="14" s="1"/>
  <c r="U58" i="14"/>
  <c r="AG58" i="14" s="1"/>
  <c r="H17" i="14"/>
  <c r="M53" i="14"/>
  <c r="M52" i="14" s="1"/>
  <c r="V61" i="14"/>
  <c r="AH61" i="14" s="1"/>
  <c r="U63" i="14"/>
  <c r="AG63" i="14" s="1"/>
  <c r="AB63" i="14"/>
  <c r="T63" i="14"/>
  <c r="AF63" i="14" s="1"/>
  <c r="AA63" i="14"/>
  <c r="S63" i="14"/>
  <c r="AE63" i="14" s="1"/>
  <c r="Z63" i="14"/>
  <c r="R63" i="14"/>
  <c r="AD63" i="14" s="1"/>
  <c r="H59" i="8" s="1"/>
  <c r="Y63" i="14"/>
  <c r="AK63" i="14" s="1"/>
  <c r="Q63" i="14"/>
  <c r="AC63" i="14" s="1"/>
  <c r="X63" i="14"/>
  <c r="AJ63" i="14" s="1"/>
  <c r="W63" i="14"/>
  <c r="AI63" i="14" s="1"/>
  <c r="V63" i="14"/>
  <c r="AH63" i="14" s="1"/>
  <c r="I43" i="14"/>
  <c r="I42" i="14" s="1"/>
  <c r="H14" i="14"/>
  <c r="I30" i="14"/>
  <c r="Q35" i="14"/>
  <c r="AC35" i="14" s="1"/>
  <c r="R41" i="14"/>
  <c r="AD41" i="14" s="1"/>
  <c r="T48" i="14"/>
  <c r="AF48" i="14" s="1"/>
  <c r="M47" i="14"/>
  <c r="E40" i="14"/>
  <c r="R40" i="14" s="1"/>
  <c r="AD40" i="14" s="1"/>
  <c r="G43" i="14"/>
  <c r="G42" i="14" s="1"/>
  <c r="K43" i="14"/>
  <c r="K42" i="14" s="1"/>
  <c r="N43" i="14"/>
  <c r="N42" i="14" s="1"/>
  <c r="K53" i="14"/>
  <c r="K52" i="14" s="1"/>
  <c r="L57" i="14"/>
  <c r="L56" i="14" s="1"/>
  <c r="G47" i="14"/>
  <c r="G14" i="14"/>
  <c r="O14" i="14"/>
  <c r="H30" i="14"/>
  <c r="F34" i="14"/>
  <c r="S41" i="14"/>
  <c r="AE41" i="14" s="1"/>
  <c r="R44" i="14"/>
  <c r="AD44" i="14" s="1"/>
  <c r="H40" i="8" s="1"/>
  <c r="AA55" i="14"/>
  <c r="AM55" i="14" s="1"/>
  <c r="F53" i="14"/>
  <c r="F52" i="14" s="1"/>
  <c r="N53" i="14"/>
  <c r="N52" i="14" s="1"/>
  <c r="N57" i="14"/>
  <c r="N56" i="14" s="1"/>
  <c r="R19" i="14"/>
  <c r="AD19" i="14" s="1"/>
  <c r="G22" i="14"/>
  <c r="O22" i="14"/>
  <c r="J22" i="14"/>
  <c r="R24" i="14"/>
  <c r="AD24" i="14" s="1"/>
  <c r="H20" i="8" s="1"/>
  <c r="W25" i="14"/>
  <c r="AI25" i="14" s="1"/>
  <c r="S31" i="14"/>
  <c r="AE31" i="14" s="1"/>
  <c r="S32" i="14"/>
  <c r="AE32" i="14" s="1"/>
  <c r="O30" i="14"/>
  <c r="R35" i="14"/>
  <c r="AD35" i="14" s="1"/>
  <c r="H31" i="8" s="1"/>
  <c r="X37" i="14"/>
  <c r="AJ37" i="14" s="1"/>
  <c r="P46" i="14"/>
  <c r="Q61" i="14"/>
  <c r="AC61" i="14" s="1"/>
  <c r="P14" i="14"/>
  <c r="H22" i="14"/>
  <c r="P22" i="14"/>
  <c r="K22" i="14"/>
  <c r="S24" i="14"/>
  <c r="AE24" i="14" s="1"/>
  <c r="Y26" i="14"/>
  <c r="AK26" i="14" s="1"/>
  <c r="Q27" i="14"/>
  <c r="AC27" i="14" s="1"/>
  <c r="J30" i="14"/>
  <c r="T31" i="14"/>
  <c r="AF31" i="14" s="1"/>
  <c r="V32" i="14"/>
  <c r="AH32" i="14" s="1"/>
  <c r="K34" i="14"/>
  <c r="S35" i="14"/>
  <c r="AE35" i="14" s="1"/>
  <c r="W61" i="14"/>
  <c r="AI61" i="14" s="1"/>
  <c r="AA62" i="14"/>
  <c r="AM62" i="14" s="1"/>
  <c r="R15" i="14"/>
  <c r="AD15" i="14" s="1"/>
  <c r="AA15" i="14"/>
  <c r="AM15" i="14" s="1"/>
  <c r="S15" i="14"/>
  <c r="AE15" i="14" s="1"/>
  <c r="Q16" i="14"/>
  <c r="AC16" i="14" s="1"/>
  <c r="I22" i="14"/>
  <c r="T26" i="14"/>
  <c r="AF26" i="14" s="1"/>
  <c r="K30" i="14"/>
  <c r="Z33" i="14"/>
  <c r="AL33" i="14" s="1"/>
  <c r="L34" i="14"/>
  <c r="U36" i="14"/>
  <c r="AG36" i="14" s="1"/>
  <c r="Q48" i="14"/>
  <c r="AC48" i="14" s="1"/>
  <c r="K14" i="14"/>
  <c r="T15" i="14"/>
  <c r="AF15" i="14" s="1"/>
  <c r="X16" i="14"/>
  <c r="AJ16" i="14" s="1"/>
  <c r="M22" i="14"/>
  <c r="L30" i="14"/>
  <c r="U32" i="14"/>
  <c r="AG32" i="14" s="1"/>
  <c r="X32" i="14"/>
  <c r="AJ32" i="14" s="1"/>
  <c r="AA33" i="14"/>
  <c r="AM33" i="14" s="1"/>
  <c r="V36" i="14"/>
  <c r="AH36" i="14" s="1"/>
  <c r="H34" i="14"/>
  <c r="P34" i="14"/>
  <c r="J47" i="14"/>
  <c r="J46" i="14" s="1"/>
  <c r="R48" i="14"/>
  <c r="AD48" i="14" s="1"/>
  <c r="K47" i="14"/>
  <c r="K46" i="14" s="1"/>
  <c r="O46" i="14"/>
  <c r="K57" i="14"/>
  <c r="K56" i="14" s="1"/>
  <c r="G57" i="14"/>
  <c r="G56" i="14" s="1"/>
  <c r="L14" i="14"/>
  <c r="U15" i="14"/>
  <c r="AG15" i="14" s="1"/>
  <c r="X20" i="14"/>
  <c r="AJ20" i="14" s="1"/>
  <c r="M14" i="14"/>
  <c r="V20" i="14"/>
  <c r="AH20" i="14" s="1"/>
  <c r="P17" i="14"/>
  <c r="X21" i="14"/>
  <c r="AJ21" i="14" s="1"/>
  <c r="V54" i="14"/>
  <c r="AH54" i="14" s="1"/>
  <c r="I57" i="14"/>
  <c r="I56" i="14" s="1"/>
  <c r="U55" i="14"/>
  <c r="AG55" i="14" s="1"/>
  <c r="N14" i="14"/>
  <c r="D18" i="14"/>
  <c r="X18" i="14" s="1"/>
  <c r="AJ18" i="14" s="1"/>
  <c r="I17" i="14"/>
  <c r="Z23" i="14"/>
  <c r="AL23" i="14" s="1"/>
  <c r="AB24" i="14"/>
  <c r="AN24" i="14" s="1"/>
  <c r="N34" i="14"/>
  <c r="J43" i="14"/>
  <c r="J42" i="14" s="1"/>
  <c r="O53" i="14"/>
  <c r="O52" i="14" s="1"/>
  <c r="E9" i="8"/>
  <c r="E42" i="8"/>
  <c r="C12" i="13"/>
  <c r="C63" i="13" s="1"/>
  <c r="V18" i="14"/>
  <c r="AH18" i="14" s="1"/>
  <c r="D17" i="14"/>
  <c r="AB25" i="14"/>
  <c r="AN25" i="14" s="1"/>
  <c r="T25" i="14"/>
  <c r="AF25" i="14" s="1"/>
  <c r="AA25" i="14"/>
  <c r="AM25" i="14" s="1"/>
  <c r="S25" i="14"/>
  <c r="AE25" i="14" s="1"/>
  <c r="Q25" i="14"/>
  <c r="AC25" i="14" s="1"/>
  <c r="E22" i="14"/>
  <c r="Z25" i="14"/>
  <c r="AL25" i="14" s="1"/>
  <c r="Y25" i="14"/>
  <c r="AK25" i="14" s="1"/>
  <c r="X25" i="14"/>
  <c r="AJ25" i="14" s="1"/>
  <c r="AB16" i="14"/>
  <c r="AN16" i="14" s="1"/>
  <c r="T16" i="14"/>
  <c r="AF16" i="14" s="1"/>
  <c r="AA16" i="14"/>
  <c r="AM16" i="14" s="1"/>
  <c r="S16" i="14"/>
  <c r="AE16" i="14" s="1"/>
  <c r="O17" i="14"/>
  <c r="W20" i="14"/>
  <c r="AI20" i="14" s="1"/>
  <c r="AA19" i="14"/>
  <c r="AM19" i="14" s="1"/>
  <c r="AB19" i="14"/>
  <c r="AN19" i="14" s="1"/>
  <c r="T19" i="14"/>
  <c r="AF19" i="14" s="1"/>
  <c r="S19" i="14"/>
  <c r="AE19" i="14" s="1"/>
  <c r="Y20" i="14"/>
  <c r="AK20" i="14" s="1"/>
  <c r="I34" i="14"/>
  <c r="Y37" i="14"/>
  <c r="AK37" i="14" s="1"/>
  <c r="H43" i="14"/>
  <c r="AA44" i="14"/>
  <c r="AM44" i="14" s="1"/>
  <c r="Z44" i="14"/>
  <c r="AL44" i="14" s="1"/>
  <c r="Y44" i="14"/>
  <c r="AK44" i="14" s="1"/>
  <c r="U44" i="14"/>
  <c r="AG44" i="14" s="1"/>
  <c r="Y16" i="14"/>
  <c r="AK16" i="14" s="1"/>
  <c r="AA58" i="14"/>
  <c r="AM58" i="14" s="1"/>
  <c r="V21" i="14"/>
  <c r="AH21" i="14" s="1"/>
  <c r="AB21" i="14"/>
  <c r="AN21" i="14" s="1"/>
  <c r="S21" i="14"/>
  <c r="AE21" i="14" s="1"/>
  <c r="AA21" i="14"/>
  <c r="AM21" i="14" s="1"/>
  <c r="R21" i="14"/>
  <c r="AD21" i="14" s="1"/>
  <c r="Z21" i="14"/>
  <c r="AL21" i="14" s="1"/>
  <c r="Q21" i="14"/>
  <c r="AC21" i="14" s="1"/>
  <c r="Y21" i="14"/>
  <c r="AK21" i="14" s="1"/>
  <c r="U37" i="14"/>
  <c r="AG37" i="14" s="1"/>
  <c r="Z24" i="14"/>
  <c r="AL24" i="14" s="1"/>
  <c r="Y33" i="14"/>
  <c r="AK33" i="14" s="1"/>
  <c r="Q33" i="14"/>
  <c r="AC33" i="14" s="1"/>
  <c r="X33" i="14"/>
  <c r="AJ33" i="14" s="1"/>
  <c r="U33" i="14"/>
  <c r="AG33" i="14" s="1"/>
  <c r="T33" i="14"/>
  <c r="AF33" i="14" s="1"/>
  <c r="S33" i="14"/>
  <c r="AE33" i="14" s="1"/>
  <c r="V33" i="14"/>
  <c r="AH33" i="14" s="1"/>
  <c r="R33" i="14"/>
  <c r="AD33" i="14" s="1"/>
  <c r="H29" i="8" s="1"/>
  <c r="E42" i="14"/>
  <c r="Q43" i="14"/>
  <c r="AC43" i="14" s="1"/>
  <c r="R43" i="14"/>
  <c r="AD43" i="14" s="1"/>
  <c r="C13" i="14"/>
  <c r="C64" i="14" s="1"/>
  <c r="Y23" i="14"/>
  <c r="AK23" i="14" s="1"/>
  <c r="AA24" i="14"/>
  <c r="AM24" i="14" s="1"/>
  <c r="U26" i="14"/>
  <c r="AG26" i="14" s="1"/>
  <c r="AB29" i="14"/>
  <c r="AN29" i="14" s="1"/>
  <c r="Y15" i="14"/>
  <c r="AK15" i="14" s="1"/>
  <c r="Q15" i="14"/>
  <c r="AC15" i="14" s="1"/>
  <c r="E14" i="14"/>
  <c r="X15" i="14"/>
  <c r="AJ15" i="14" s="1"/>
  <c r="W15" i="14"/>
  <c r="AI15" i="14" s="1"/>
  <c r="V15" i="14"/>
  <c r="AH15" i="14" s="1"/>
  <c r="R16" i="14"/>
  <c r="AD16" i="14" s="1"/>
  <c r="W19" i="14"/>
  <c r="AI19" i="14" s="1"/>
  <c r="Z20" i="14"/>
  <c r="AL20" i="14" s="1"/>
  <c r="R20" i="14"/>
  <c r="AD20" i="14" s="1"/>
  <c r="U20" i="14"/>
  <c r="AG20" i="14" s="1"/>
  <c r="T20" i="14"/>
  <c r="AF20" i="14" s="1"/>
  <c r="AB20" i="14"/>
  <c r="AN20" i="14" s="1"/>
  <c r="S20" i="14"/>
  <c r="AE20" i="14" s="1"/>
  <c r="Q20" i="14"/>
  <c r="AC20" i="14" s="1"/>
  <c r="AA20" i="14"/>
  <c r="AM20" i="14" s="1"/>
  <c r="V26" i="14"/>
  <c r="AH26" i="14" s="1"/>
  <c r="Y31" i="14"/>
  <c r="AK31" i="14" s="1"/>
  <c r="Q31" i="14"/>
  <c r="AC31" i="14" s="1"/>
  <c r="E30" i="14"/>
  <c r="T30" i="14" s="1"/>
  <c r="AF30" i="14" s="1"/>
  <c r="X31" i="14"/>
  <c r="AJ31" i="14" s="1"/>
  <c r="AA31" i="14"/>
  <c r="AM31" i="14" s="1"/>
  <c r="Z31" i="14"/>
  <c r="AL31" i="14" s="1"/>
  <c r="W31" i="14"/>
  <c r="AI31" i="14" s="1"/>
  <c r="R31" i="14"/>
  <c r="AD31" i="14" s="1"/>
  <c r="H27" i="8" s="1"/>
  <c r="AB31" i="14"/>
  <c r="AN31" i="14" s="1"/>
  <c r="M30" i="14"/>
  <c r="Z37" i="14"/>
  <c r="AL37" i="14" s="1"/>
  <c r="W49" i="14"/>
  <c r="AI49" i="14" s="1"/>
  <c r="V49" i="14"/>
  <c r="AH49" i="14" s="1"/>
  <c r="U49" i="14"/>
  <c r="AG49" i="14" s="1"/>
  <c r="AB49" i="14"/>
  <c r="AN49" i="14" s="1"/>
  <c r="T49" i="14"/>
  <c r="AF49" i="14" s="1"/>
  <c r="Z49" i="14"/>
  <c r="AL49" i="14" s="1"/>
  <c r="R49" i="14"/>
  <c r="AD49" i="14" s="1"/>
  <c r="H45" i="8" s="1"/>
  <c r="S49" i="14"/>
  <c r="AE49" i="14" s="1"/>
  <c r="Q49" i="14"/>
  <c r="AC49" i="14" s="1"/>
  <c r="AA49" i="14"/>
  <c r="AM49" i="14" s="1"/>
  <c r="Y49" i="14"/>
  <c r="AK49" i="14" s="1"/>
  <c r="X49" i="14"/>
  <c r="AJ49" i="14" s="1"/>
  <c r="V38" i="14"/>
  <c r="AH38" i="14" s="1"/>
  <c r="U38" i="14"/>
  <c r="AG38" i="14" s="1"/>
  <c r="AB38" i="14"/>
  <c r="AN38" i="14" s="1"/>
  <c r="Y38" i="14"/>
  <c r="AK38" i="14" s="1"/>
  <c r="T38" i="14"/>
  <c r="AF38" i="14" s="1"/>
  <c r="Z16" i="14"/>
  <c r="AL16" i="14" s="1"/>
  <c r="U48" i="14"/>
  <c r="AG48" i="14" s="1"/>
  <c r="I47" i="14"/>
  <c r="I46" i="14" s="1"/>
  <c r="AB48" i="14"/>
  <c r="AN48" i="14" s="1"/>
  <c r="X23" i="14"/>
  <c r="AJ23" i="14" s="1"/>
  <c r="Y29" i="14"/>
  <c r="AK29" i="14" s="1"/>
  <c r="Y41" i="14"/>
  <c r="AK41" i="14" s="1"/>
  <c r="U41" i="14"/>
  <c r="AG41" i="14" s="1"/>
  <c r="H40" i="14"/>
  <c r="AB40" i="14" s="1"/>
  <c r="AN40" i="14" s="1"/>
  <c r="AA41" i="14"/>
  <c r="AM41" i="14" s="1"/>
  <c r="Z41" i="14"/>
  <c r="AL41" i="14" s="1"/>
  <c r="G50" i="14"/>
  <c r="G46" i="14" s="1"/>
  <c r="Y51" i="14"/>
  <c r="AK51" i="14" s="1"/>
  <c r="W51" i="14"/>
  <c r="AI51" i="14" s="1"/>
  <c r="W27" i="14"/>
  <c r="AI27" i="14" s="1"/>
  <c r="V27" i="14"/>
  <c r="AH27" i="14" s="1"/>
  <c r="S27" i="14"/>
  <c r="AE27" i="14" s="1"/>
  <c r="Z27" i="14"/>
  <c r="AL27" i="14" s="1"/>
  <c r="Y27" i="14"/>
  <c r="AK27" i="14" s="1"/>
  <c r="X27" i="14"/>
  <c r="AJ27" i="14" s="1"/>
  <c r="R27" i="14"/>
  <c r="AD27" i="14" s="1"/>
  <c r="V31" i="14"/>
  <c r="AH31" i="14" s="1"/>
  <c r="F14" i="14"/>
  <c r="U14" i="14" s="1"/>
  <c r="AG14" i="14" s="1"/>
  <c r="Z15" i="14"/>
  <c r="AL15" i="14" s="1"/>
  <c r="V16" i="14"/>
  <c r="AH16" i="14" s="1"/>
  <c r="L17" i="14"/>
  <c r="X19" i="14"/>
  <c r="AJ19" i="14" s="1"/>
  <c r="T21" i="14"/>
  <c r="AF21" i="14" s="1"/>
  <c r="R25" i="14"/>
  <c r="AD25" i="14" s="1"/>
  <c r="H21" i="8" s="1"/>
  <c r="X36" i="14"/>
  <c r="AJ36" i="14" s="1"/>
  <c r="G34" i="14"/>
  <c r="AA34" i="14" s="1"/>
  <c r="AM34" i="14" s="1"/>
  <c r="W36" i="14"/>
  <c r="AI36" i="14" s="1"/>
  <c r="U45" i="14"/>
  <c r="AG45" i="14" s="1"/>
  <c r="T45" i="14"/>
  <c r="AF45" i="14" s="1"/>
  <c r="R45" i="14"/>
  <c r="AD45" i="14" s="1"/>
  <c r="H41" i="8" s="1"/>
  <c r="AB45" i="14"/>
  <c r="AN45" i="14" s="1"/>
  <c r="W45" i="14"/>
  <c r="AI45" i="14" s="1"/>
  <c r="E47" i="14"/>
  <c r="G17" i="14"/>
  <c r="W16" i="14"/>
  <c r="AI16" i="14" s="1"/>
  <c r="Q18" i="14"/>
  <c r="AC18" i="14" s="1"/>
  <c r="E17" i="14"/>
  <c r="M17" i="14"/>
  <c r="V19" i="14"/>
  <c r="AH19" i="14" s="1"/>
  <c r="Y19" i="14"/>
  <c r="AK19" i="14" s="1"/>
  <c r="U21" i="14"/>
  <c r="AG21" i="14" s="1"/>
  <c r="R23" i="14"/>
  <c r="AD23" i="14" s="1"/>
  <c r="H19" i="8" s="1"/>
  <c r="V23" i="14"/>
  <c r="AH23" i="14" s="1"/>
  <c r="U23" i="14"/>
  <c r="AG23" i="14" s="1"/>
  <c r="F22" i="14"/>
  <c r="N22" i="14"/>
  <c r="U25" i="14"/>
  <c r="AG25" i="14" s="1"/>
  <c r="X26" i="14"/>
  <c r="AJ26" i="14" s="1"/>
  <c r="W26" i="14"/>
  <c r="AI26" i="14" s="1"/>
  <c r="S26" i="14"/>
  <c r="AE26" i="14" s="1"/>
  <c r="AB26" i="14"/>
  <c r="AN26" i="14" s="1"/>
  <c r="R26" i="14"/>
  <c r="AD26" i="14" s="1"/>
  <c r="H22" i="8" s="1"/>
  <c r="AA26" i="14"/>
  <c r="AM26" i="14" s="1"/>
  <c r="Q26" i="14"/>
  <c r="AC26" i="14" s="1"/>
  <c r="Z26" i="14"/>
  <c r="AL26" i="14" s="1"/>
  <c r="AA29" i="14"/>
  <c r="AM29" i="14" s="1"/>
  <c r="S29" i="14"/>
  <c r="AE29" i="14" s="1"/>
  <c r="Z29" i="14"/>
  <c r="AL29" i="14" s="1"/>
  <c r="R29" i="14"/>
  <c r="AD29" i="14" s="1"/>
  <c r="H25" i="8" s="1"/>
  <c r="U29" i="14"/>
  <c r="AG29" i="14" s="1"/>
  <c r="E28" i="14"/>
  <c r="AA28" i="14" s="1"/>
  <c r="AM28" i="14" s="1"/>
  <c r="T29" i="14"/>
  <c r="AF29" i="14" s="1"/>
  <c r="Q29" i="14"/>
  <c r="AC29" i="14" s="1"/>
  <c r="X29" i="14"/>
  <c r="AJ29" i="14" s="1"/>
  <c r="W29" i="14"/>
  <c r="AI29" i="14" s="1"/>
  <c r="V29" i="14"/>
  <c r="AH29" i="14" s="1"/>
  <c r="W33" i="14"/>
  <c r="AI33" i="14" s="1"/>
  <c r="F46" i="14"/>
  <c r="N30" i="14"/>
  <c r="R32" i="14"/>
  <c r="AD32" i="14" s="1"/>
  <c r="H28" i="8" s="1"/>
  <c r="AA32" i="14"/>
  <c r="AM32" i="14" s="1"/>
  <c r="Z32" i="14"/>
  <c r="AL32" i="14" s="1"/>
  <c r="Y32" i="14"/>
  <c r="AK32" i="14" s="1"/>
  <c r="W37" i="14"/>
  <c r="AI37" i="14" s="1"/>
  <c r="V37" i="14"/>
  <c r="AH37" i="14" s="1"/>
  <c r="T37" i="14"/>
  <c r="AF37" i="14" s="1"/>
  <c r="S37" i="14"/>
  <c r="AE37" i="14" s="1"/>
  <c r="AB37" i="14"/>
  <c r="AN37" i="14" s="1"/>
  <c r="R37" i="14"/>
  <c r="AD37" i="14" s="1"/>
  <c r="H33" i="8" s="1"/>
  <c r="AA37" i="14"/>
  <c r="AM37" i="14" s="1"/>
  <c r="Q37" i="14"/>
  <c r="AC37" i="14" s="1"/>
  <c r="N46" i="14"/>
  <c r="X24" i="14"/>
  <c r="AJ24" i="14" s="1"/>
  <c r="W24" i="14"/>
  <c r="AI24" i="14" s="1"/>
  <c r="U24" i="14"/>
  <c r="AG24" i="14" s="1"/>
  <c r="U19" i="14"/>
  <c r="AG19" i="14" s="1"/>
  <c r="V24" i="14"/>
  <c r="AH24" i="14" s="1"/>
  <c r="W35" i="14"/>
  <c r="AI35" i="14" s="1"/>
  <c r="V35" i="14"/>
  <c r="AH35" i="14" s="1"/>
  <c r="Z35" i="14"/>
  <c r="AL35" i="14" s="1"/>
  <c r="Y35" i="14"/>
  <c r="AK35" i="14" s="1"/>
  <c r="X35" i="14"/>
  <c r="AJ35" i="14" s="1"/>
  <c r="M34" i="14"/>
  <c r="U35" i="14"/>
  <c r="AG35" i="14" s="1"/>
  <c r="AA36" i="14"/>
  <c r="AM36" i="14" s="1"/>
  <c r="S36" i="14"/>
  <c r="AE36" i="14" s="1"/>
  <c r="Z36" i="14"/>
  <c r="AL36" i="14" s="1"/>
  <c r="R36" i="14"/>
  <c r="AD36" i="14" s="1"/>
  <c r="H32" i="8" s="1"/>
  <c r="T36" i="14"/>
  <c r="AF36" i="14" s="1"/>
  <c r="Q36" i="14"/>
  <c r="AC36" i="14" s="1"/>
  <c r="AB36" i="14"/>
  <c r="AN36" i="14" s="1"/>
  <c r="Y36" i="14"/>
  <c r="AK36" i="14" s="1"/>
  <c r="D39" i="14"/>
  <c r="Z60" i="14"/>
  <c r="AL60" i="14" s="1"/>
  <c r="R60" i="14"/>
  <c r="AD60" i="14" s="1"/>
  <c r="H56" i="8" s="1"/>
  <c r="Y60" i="14"/>
  <c r="AK60" i="14" s="1"/>
  <c r="Q60" i="14"/>
  <c r="AC60" i="14" s="1"/>
  <c r="X60" i="14"/>
  <c r="AJ60" i="14" s="1"/>
  <c r="W60" i="14"/>
  <c r="AI60" i="14" s="1"/>
  <c r="V60" i="14"/>
  <c r="AH60" i="14" s="1"/>
  <c r="AB60" i="14"/>
  <c r="AN60" i="14" s="1"/>
  <c r="T60" i="14"/>
  <c r="AF60" i="14" s="1"/>
  <c r="AA60" i="14"/>
  <c r="AM60" i="14" s="1"/>
  <c r="U60" i="14"/>
  <c r="AG60" i="14" s="1"/>
  <c r="S60" i="14"/>
  <c r="AE60" i="14" s="1"/>
  <c r="AB23" i="14"/>
  <c r="AN23" i="14" s="1"/>
  <c r="T23" i="14"/>
  <c r="AF23" i="14" s="1"/>
  <c r="AA23" i="14"/>
  <c r="AM23" i="14" s="1"/>
  <c r="S23" i="14"/>
  <c r="AE23" i="14" s="1"/>
  <c r="W23" i="14"/>
  <c r="AI23" i="14" s="1"/>
  <c r="Y24" i="14"/>
  <c r="AK24" i="14" s="1"/>
  <c r="AA35" i="14"/>
  <c r="AM35" i="14" s="1"/>
  <c r="E39" i="14"/>
  <c r="Q39" i="14" s="1"/>
  <c r="AC39" i="14" s="1"/>
  <c r="Q40" i="14"/>
  <c r="AC40" i="14" s="1"/>
  <c r="S40" i="14"/>
  <c r="AE40" i="14" s="1"/>
  <c r="Q50" i="14"/>
  <c r="AC50" i="14" s="1"/>
  <c r="R50" i="14"/>
  <c r="AD50" i="14" s="1"/>
  <c r="Z50" i="14"/>
  <c r="AL50" i="14" s="1"/>
  <c r="Z55" i="14"/>
  <c r="AL55" i="14" s="1"/>
  <c r="R55" i="14"/>
  <c r="AD55" i="14" s="1"/>
  <c r="Y55" i="14"/>
  <c r="AK55" i="14" s="1"/>
  <c r="Q55" i="14"/>
  <c r="AC55" i="14" s="1"/>
  <c r="X55" i="14"/>
  <c r="AJ55" i="14" s="1"/>
  <c r="W55" i="14"/>
  <c r="AI55" i="14" s="1"/>
  <c r="V55" i="14"/>
  <c r="AH55" i="14" s="1"/>
  <c r="AB55" i="14"/>
  <c r="AN55" i="14" s="1"/>
  <c r="T55" i="14"/>
  <c r="AF55" i="14" s="1"/>
  <c r="S55" i="14"/>
  <c r="AE55" i="14" s="1"/>
  <c r="E53" i="14"/>
  <c r="AB59" i="14"/>
  <c r="AN59" i="14" s="1"/>
  <c r="T59" i="14"/>
  <c r="AF59" i="14" s="1"/>
  <c r="Y59" i="14"/>
  <c r="AK59" i="14" s="1"/>
  <c r="W59" i="14"/>
  <c r="AI59" i="14" s="1"/>
  <c r="O57" i="14"/>
  <c r="O56" i="14" s="1"/>
  <c r="AA38" i="14"/>
  <c r="AM38" i="14" s="1"/>
  <c r="S38" i="14"/>
  <c r="AE38" i="14" s="1"/>
  <c r="Z38" i="14"/>
  <c r="AL38" i="14" s="1"/>
  <c r="R38" i="14"/>
  <c r="AD38" i="14" s="1"/>
  <c r="H34" i="8" s="1"/>
  <c r="W38" i="14"/>
  <c r="AI38" i="14" s="1"/>
  <c r="AA48" i="14"/>
  <c r="AM48" i="14" s="1"/>
  <c r="S48" i="14"/>
  <c r="AE48" i="14" s="1"/>
  <c r="X48" i="14"/>
  <c r="AJ48" i="14" s="1"/>
  <c r="Z48" i="14"/>
  <c r="AL48" i="14" s="1"/>
  <c r="Y48" i="14"/>
  <c r="AK48" i="14" s="1"/>
  <c r="M46" i="14"/>
  <c r="V48" i="14"/>
  <c r="AH48" i="14" s="1"/>
  <c r="AB54" i="14"/>
  <c r="AN54" i="14" s="1"/>
  <c r="T54" i="14"/>
  <c r="AF54" i="14" s="1"/>
  <c r="AA54" i="14"/>
  <c r="AM54" i="14" s="1"/>
  <c r="S54" i="14"/>
  <c r="AE54" i="14" s="1"/>
  <c r="G53" i="14"/>
  <c r="G52" i="14" s="1"/>
  <c r="Y54" i="14"/>
  <c r="AK54" i="14" s="1"/>
  <c r="W54" i="14"/>
  <c r="AI54" i="14" s="1"/>
  <c r="U27" i="14"/>
  <c r="AG27" i="14" s="1"/>
  <c r="R34" i="14"/>
  <c r="AD34" i="14" s="1"/>
  <c r="X38" i="14"/>
  <c r="AJ38" i="14" s="1"/>
  <c r="AA45" i="14"/>
  <c r="AM45" i="14" s="1"/>
  <c r="S45" i="14"/>
  <c r="AE45" i="14" s="1"/>
  <c r="X45" i="14"/>
  <c r="AJ45" i="14" s="1"/>
  <c r="Z45" i="14"/>
  <c r="AL45" i="14" s="1"/>
  <c r="Y45" i="14"/>
  <c r="AK45" i="14" s="1"/>
  <c r="V45" i="14"/>
  <c r="AH45" i="14" s="1"/>
  <c r="W48" i="14"/>
  <c r="AI48" i="14" s="1"/>
  <c r="V51" i="14"/>
  <c r="AH51" i="14" s="1"/>
  <c r="Z58" i="14"/>
  <c r="AL58" i="14" s="1"/>
  <c r="R58" i="14"/>
  <c r="AD58" i="14" s="1"/>
  <c r="H54" i="8" s="1"/>
  <c r="Y58" i="14"/>
  <c r="AK58" i="14" s="1"/>
  <c r="Q58" i="14"/>
  <c r="AC58" i="14" s="1"/>
  <c r="E57" i="14"/>
  <c r="T57" i="14" s="1"/>
  <c r="AF57" i="14" s="1"/>
  <c r="X58" i="14"/>
  <c r="AJ58" i="14" s="1"/>
  <c r="W58" i="14"/>
  <c r="AI58" i="14" s="1"/>
  <c r="V58" i="14"/>
  <c r="AH58" i="14" s="1"/>
  <c r="AB58" i="14"/>
  <c r="AN58" i="14" s="1"/>
  <c r="T58" i="14"/>
  <c r="AF58" i="14" s="1"/>
  <c r="M57" i="14"/>
  <c r="M56" i="14" s="1"/>
  <c r="Z62" i="14"/>
  <c r="AL62" i="14" s="1"/>
  <c r="R62" i="14"/>
  <c r="AD62" i="14" s="1"/>
  <c r="H58" i="8" s="1"/>
  <c r="Y62" i="14"/>
  <c r="AK62" i="14" s="1"/>
  <c r="Q62" i="14"/>
  <c r="AC62" i="14" s="1"/>
  <c r="X62" i="14"/>
  <c r="AJ62" i="14" s="1"/>
  <c r="W62" i="14"/>
  <c r="AI62" i="14" s="1"/>
  <c r="V62" i="14"/>
  <c r="AH62" i="14" s="1"/>
  <c r="AB62" i="14"/>
  <c r="AN62" i="14" s="1"/>
  <c r="T62" i="14"/>
  <c r="AF62" i="14" s="1"/>
  <c r="T27" i="14"/>
  <c r="AF27" i="14" s="1"/>
  <c r="AB27" i="14"/>
  <c r="AN27" i="14" s="1"/>
  <c r="T32" i="14"/>
  <c r="AF32" i="14" s="1"/>
  <c r="AB32" i="14"/>
  <c r="AN32" i="14" s="1"/>
  <c r="W41" i="14"/>
  <c r="AI41" i="14" s="1"/>
  <c r="AB41" i="14"/>
  <c r="AN41" i="14" s="1"/>
  <c r="T41" i="14"/>
  <c r="AF41" i="14" s="1"/>
  <c r="V41" i="14"/>
  <c r="AH41" i="14" s="1"/>
  <c r="W44" i="14"/>
  <c r="AI44" i="14" s="1"/>
  <c r="AB44" i="14"/>
  <c r="AN44" i="14" s="1"/>
  <c r="T44" i="14"/>
  <c r="AF44" i="14" s="1"/>
  <c r="V44" i="14"/>
  <c r="AH44" i="14" s="1"/>
  <c r="X41" i="14"/>
  <c r="AJ41" i="14" s="1"/>
  <c r="X44" i="14"/>
  <c r="AJ44" i="14" s="1"/>
  <c r="V59" i="14"/>
  <c r="AH59" i="14" s="1"/>
  <c r="T50" i="14"/>
  <c r="AF50" i="14" s="1"/>
  <c r="X51" i="14"/>
  <c r="AJ51" i="14" s="1"/>
  <c r="X54" i="14"/>
  <c r="AJ54" i="14" s="1"/>
  <c r="X59" i="14"/>
  <c r="AJ59" i="14" s="1"/>
  <c r="X61" i="14"/>
  <c r="AJ61" i="14" s="1"/>
  <c r="R51" i="14"/>
  <c r="AD51" i="14" s="1"/>
  <c r="Z51" i="14"/>
  <c r="AL51" i="14" s="1"/>
  <c r="D52" i="14"/>
  <c r="R54" i="14"/>
  <c r="AD54" i="14" s="1"/>
  <c r="Z54" i="14"/>
  <c r="AL54" i="14" s="1"/>
  <c r="R59" i="14"/>
  <c r="AD59" i="14" s="1"/>
  <c r="H55" i="8" s="1"/>
  <c r="Z59" i="14"/>
  <c r="AL59" i="14" s="1"/>
  <c r="R61" i="14"/>
  <c r="AD61" i="14" s="1"/>
  <c r="H57" i="8" s="1"/>
  <c r="Z61" i="14"/>
  <c r="AL61" i="14" s="1"/>
  <c r="S51" i="14"/>
  <c r="AE51" i="14" s="1"/>
  <c r="AA51" i="14"/>
  <c r="AM51" i="14" s="1"/>
  <c r="S59" i="14"/>
  <c r="AE59" i="14" s="1"/>
  <c r="AA59" i="14"/>
  <c r="AM59" i="14" s="1"/>
  <c r="S61" i="14"/>
  <c r="AE61" i="14" s="1"/>
  <c r="AA61" i="14"/>
  <c r="AM61" i="14" s="1"/>
  <c r="T51" i="14"/>
  <c r="AF51" i="14" s="1"/>
  <c r="AB51" i="14"/>
  <c r="AN51" i="14" s="1"/>
  <c r="T61" i="14"/>
  <c r="AF61" i="14" s="1"/>
  <c r="AB61" i="14"/>
  <c r="AN61" i="14" s="1"/>
  <c r="U51" i="14"/>
  <c r="AG51" i="14" s="1"/>
  <c r="U54" i="14"/>
  <c r="AG54" i="14" s="1"/>
  <c r="U59" i="14"/>
  <c r="AG59" i="14" s="1"/>
  <c r="U61" i="14"/>
  <c r="AG61" i="14" s="1"/>
  <c r="D56" i="14"/>
  <c r="C23" i="12"/>
  <c r="I67" i="8"/>
  <c r="I68" i="8"/>
  <c r="I69" i="8"/>
  <c r="I63" i="8"/>
  <c r="I62" i="8"/>
  <c r="F60" i="8"/>
  <c r="E60" i="8" l="1"/>
  <c r="Z43" i="14"/>
  <c r="AL43" i="14" s="1"/>
  <c r="R18" i="14"/>
  <c r="AD18" i="14" s="1"/>
  <c r="H14" i="8" s="1"/>
  <c r="S43" i="14"/>
  <c r="AE43" i="14" s="1"/>
  <c r="S34" i="14"/>
  <c r="AE34" i="14" s="1"/>
  <c r="Z18" i="14"/>
  <c r="AL18" i="14" s="1"/>
  <c r="L13" i="14"/>
  <c r="S42" i="14"/>
  <c r="AE42" i="14" s="1"/>
  <c r="S18" i="14"/>
  <c r="AE18" i="14" s="1"/>
  <c r="U43" i="14"/>
  <c r="AG43" i="14" s="1"/>
  <c r="U18" i="14"/>
  <c r="AG18" i="14" s="1"/>
  <c r="AB18" i="14"/>
  <c r="AN18" i="14" s="1"/>
  <c r="Y18" i="14"/>
  <c r="AK18" i="14" s="1"/>
  <c r="W50" i="14"/>
  <c r="AI50" i="14" s="1"/>
  <c r="R57" i="14"/>
  <c r="AD57" i="14" s="1"/>
  <c r="J13" i="14"/>
  <c r="S57" i="14"/>
  <c r="AE57" i="14" s="1"/>
  <c r="T53" i="14"/>
  <c r="AF53" i="14" s="1"/>
  <c r="V53" i="14"/>
  <c r="AH53" i="14" s="1"/>
  <c r="Y50" i="14"/>
  <c r="AK50" i="14" s="1"/>
  <c r="R42" i="14"/>
  <c r="AD42" i="14" s="1"/>
  <c r="G13" i="14"/>
  <c r="T34" i="14"/>
  <c r="AF34" i="14" s="1"/>
  <c r="O13" i="14"/>
  <c r="X50" i="14"/>
  <c r="AJ50" i="14" s="1"/>
  <c r="V50" i="14"/>
  <c r="AH50" i="14" s="1"/>
  <c r="T47" i="14"/>
  <c r="AF47" i="14" s="1"/>
  <c r="T18" i="14"/>
  <c r="AF18" i="14" s="1"/>
  <c r="AB50" i="14"/>
  <c r="AN50" i="14" s="1"/>
  <c r="AA50" i="14"/>
  <c r="AM50" i="14" s="1"/>
  <c r="W40" i="14"/>
  <c r="AI40" i="14" s="1"/>
  <c r="AB43" i="14"/>
  <c r="AN43" i="14" s="1"/>
  <c r="K13" i="14"/>
  <c r="H13" i="14"/>
  <c r="I13" i="14"/>
  <c r="V40" i="14"/>
  <c r="AH40" i="14" s="1"/>
  <c r="P13" i="14"/>
  <c r="X40" i="14"/>
  <c r="AJ40" i="14" s="1"/>
  <c r="X34" i="14"/>
  <c r="AJ34" i="14" s="1"/>
  <c r="Z40" i="14"/>
  <c r="AL40" i="14" s="1"/>
  <c r="V34" i="14"/>
  <c r="AH34" i="14" s="1"/>
  <c r="AB47" i="14"/>
  <c r="AN47" i="14" s="1"/>
  <c r="AA40" i="14"/>
  <c r="AM40" i="14" s="1"/>
  <c r="N13" i="14"/>
  <c r="M13" i="14"/>
  <c r="W34" i="14"/>
  <c r="AI34" i="14" s="1"/>
  <c r="AA18" i="14"/>
  <c r="AM18" i="14" s="1"/>
  <c r="AB34" i="14"/>
  <c r="AN34" i="14" s="1"/>
  <c r="AB57" i="14"/>
  <c r="AN57" i="14" s="1"/>
  <c r="AA57" i="14"/>
  <c r="AM57" i="14" s="1"/>
  <c r="Z57" i="14"/>
  <c r="AL57" i="14" s="1"/>
  <c r="Z34" i="14"/>
  <c r="AL34" i="14" s="1"/>
  <c r="AB30" i="14"/>
  <c r="AN30" i="14" s="1"/>
  <c r="W22" i="14"/>
  <c r="AI22" i="14" s="1"/>
  <c r="Q17" i="14"/>
  <c r="AC17" i="14" s="1"/>
  <c r="W18" i="14"/>
  <c r="AI18" i="14" s="1"/>
  <c r="F13" i="14"/>
  <c r="Q22" i="14"/>
  <c r="AC22" i="14" s="1"/>
  <c r="V22" i="14"/>
  <c r="AH22" i="14" s="1"/>
  <c r="V28" i="14"/>
  <c r="AH28" i="14" s="1"/>
  <c r="Z53" i="14"/>
  <c r="AL53" i="14" s="1"/>
  <c r="R53" i="14"/>
  <c r="AD53" i="14" s="1"/>
  <c r="Y53" i="14"/>
  <c r="AK53" i="14" s="1"/>
  <c r="Q53" i="14"/>
  <c r="AC53" i="14" s="1"/>
  <c r="X53" i="14"/>
  <c r="AJ53" i="14" s="1"/>
  <c r="W53" i="14"/>
  <c r="AI53" i="14" s="1"/>
  <c r="E52" i="14"/>
  <c r="Q52" i="14" s="1"/>
  <c r="AC52" i="14" s="1"/>
  <c r="AA53" i="14"/>
  <c r="AM53" i="14" s="1"/>
  <c r="U53" i="14"/>
  <c r="AG53" i="14" s="1"/>
  <c r="S53" i="14"/>
  <c r="AE53" i="14" s="1"/>
  <c r="X22" i="14"/>
  <c r="AJ22" i="14" s="1"/>
  <c r="Q42" i="14"/>
  <c r="AC42" i="14" s="1"/>
  <c r="W17" i="14"/>
  <c r="AI17" i="14" s="1"/>
  <c r="V17" i="14"/>
  <c r="AH17" i="14" s="1"/>
  <c r="U17" i="14"/>
  <c r="AG17" i="14" s="1"/>
  <c r="AB17" i="14"/>
  <c r="AN17" i="14" s="1"/>
  <c r="T17" i="14"/>
  <c r="AF17" i="14" s="1"/>
  <c r="Z17" i="14"/>
  <c r="AL17" i="14" s="1"/>
  <c r="Y17" i="14"/>
  <c r="AK17" i="14" s="1"/>
  <c r="S17" i="14"/>
  <c r="AE17" i="14" s="1"/>
  <c r="X17" i="14"/>
  <c r="AJ17" i="14" s="1"/>
  <c r="R17" i="14"/>
  <c r="AD17" i="14" s="1"/>
  <c r="D13" i="14"/>
  <c r="AA17" i="14"/>
  <c r="AM17" i="14" s="1"/>
  <c r="H42" i="14"/>
  <c r="U42" i="14" s="1"/>
  <c r="AG42" i="14" s="1"/>
  <c r="W43" i="14"/>
  <c r="AI43" i="14" s="1"/>
  <c r="Y43" i="14"/>
  <c r="AK43" i="14" s="1"/>
  <c r="U22" i="14"/>
  <c r="AG22" i="14" s="1"/>
  <c r="Y22" i="14"/>
  <c r="AK22" i="14" s="1"/>
  <c r="X30" i="14"/>
  <c r="AJ30" i="14" s="1"/>
  <c r="W30" i="14"/>
  <c r="AI30" i="14" s="1"/>
  <c r="V30" i="14"/>
  <c r="AH30" i="14" s="1"/>
  <c r="Q30" i="14"/>
  <c r="AC30" i="14" s="1"/>
  <c r="AA30" i="14"/>
  <c r="AM30" i="14" s="1"/>
  <c r="S30" i="14"/>
  <c r="AE30" i="14" s="1"/>
  <c r="R30" i="14"/>
  <c r="AD30" i="14" s="1"/>
  <c r="Z30" i="14"/>
  <c r="AL30" i="14" s="1"/>
  <c r="Y30" i="14"/>
  <c r="AK30" i="14" s="1"/>
  <c r="Z22" i="14"/>
  <c r="AL22" i="14" s="1"/>
  <c r="T43" i="14"/>
  <c r="AF43" i="14" s="1"/>
  <c r="Z28" i="14"/>
  <c r="AL28" i="14" s="1"/>
  <c r="Q57" i="14"/>
  <c r="AC57" i="14" s="1"/>
  <c r="E56" i="14"/>
  <c r="Q56" i="14" s="1"/>
  <c r="AC56" i="14" s="1"/>
  <c r="W57" i="14"/>
  <c r="AI57" i="14" s="1"/>
  <c r="Y57" i="14"/>
  <c r="AK57" i="14" s="1"/>
  <c r="X57" i="14"/>
  <c r="AJ57" i="14" s="1"/>
  <c r="AB14" i="14"/>
  <c r="AN14" i="14" s="1"/>
  <c r="AA22" i="14"/>
  <c r="AM22" i="14" s="1"/>
  <c r="W47" i="14"/>
  <c r="AI47" i="14" s="1"/>
  <c r="E46" i="14"/>
  <c r="X47" i="14"/>
  <c r="AJ47" i="14" s="1"/>
  <c r="V47" i="14"/>
  <c r="AH47" i="14" s="1"/>
  <c r="AA47" i="14"/>
  <c r="AM47" i="14" s="1"/>
  <c r="Z47" i="14"/>
  <c r="AL47" i="14" s="1"/>
  <c r="Y47" i="14"/>
  <c r="AK47" i="14" s="1"/>
  <c r="S47" i="14"/>
  <c r="AE47" i="14" s="1"/>
  <c r="R47" i="14"/>
  <c r="AD47" i="14" s="1"/>
  <c r="Q47" i="14"/>
  <c r="AC47" i="14" s="1"/>
  <c r="U47" i="14"/>
  <c r="AG47" i="14" s="1"/>
  <c r="U30" i="14"/>
  <c r="AG30" i="14" s="1"/>
  <c r="AA14" i="14"/>
  <c r="AM14" i="14" s="1"/>
  <c r="S14" i="14"/>
  <c r="AE14" i="14" s="1"/>
  <c r="R14" i="14"/>
  <c r="AD14" i="14" s="1"/>
  <c r="Q14" i="14"/>
  <c r="AC14" i="14" s="1"/>
  <c r="Y14" i="14"/>
  <c r="AK14" i="14" s="1"/>
  <c r="Z14" i="14"/>
  <c r="AL14" i="14" s="1"/>
  <c r="X14" i="14"/>
  <c r="AJ14" i="14" s="1"/>
  <c r="E13" i="14"/>
  <c r="W14" i="14"/>
  <c r="AI14" i="14" s="1"/>
  <c r="V14" i="14"/>
  <c r="AH14" i="14" s="1"/>
  <c r="R39" i="14"/>
  <c r="AD39" i="14" s="1"/>
  <c r="S39" i="14"/>
  <c r="AE39" i="14" s="1"/>
  <c r="X39" i="14"/>
  <c r="AJ39" i="14" s="1"/>
  <c r="Q28" i="14"/>
  <c r="AC28" i="14" s="1"/>
  <c r="Y28" i="14"/>
  <c r="AK28" i="14" s="1"/>
  <c r="S28" i="14"/>
  <c r="AE28" i="14" s="1"/>
  <c r="R28" i="14"/>
  <c r="AD28" i="14" s="1"/>
  <c r="U28" i="14"/>
  <c r="AG28" i="14" s="1"/>
  <c r="T28" i="14"/>
  <c r="AF28" i="14" s="1"/>
  <c r="AB28" i="14"/>
  <c r="AN28" i="14" s="1"/>
  <c r="X28" i="14"/>
  <c r="AJ28" i="14" s="1"/>
  <c r="S22" i="14"/>
  <c r="AE22" i="14" s="1"/>
  <c r="AA43" i="14"/>
  <c r="AM43" i="14" s="1"/>
  <c r="T14" i="14"/>
  <c r="AF14" i="14" s="1"/>
  <c r="R22" i="14"/>
  <c r="AD22" i="14" s="1"/>
  <c r="U34" i="14"/>
  <c r="AG34" i="14" s="1"/>
  <c r="V57" i="14"/>
  <c r="AH57" i="14" s="1"/>
  <c r="S50" i="14"/>
  <c r="AE50" i="14" s="1"/>
  <c r="X43" i="14"/>
  <c r="AJ43" i="14" s="1"/>
  <c r="W28" i="14"/>
  <c r="AI28" i="14" s="1"/>
  <c r="U57" i="14"/>
  <c r="AG57" i="14" s="1"/>
  <c r="AB53" i="14"/>
  <c r="AN53" i="14" s="1"/>
  <c r="AA42" i="14"/>
  <c r="AM42" i="14" s="1"/>
  <c r="AB22" i="14"/>
  <c r="AN22" i="14" s="1"/>
  <c r="Y34" i="14"/>
  <c r="AK34" i="14" s="1"/>
  <c r="H39" i="14"/>
  <c r="AA39" i="14" s="1"/>
  <c r="AM39" i="14" s="1"/>
  <c r="Y40" i="14"/>
  <c r="AK40" i="14" s="1"/>
  <c r="T40" i="14"/>
  <c r="AF40" i="14" s="1"/>
  <c r="U40" i="14"/>
  <c r="AG40" i="14" s="1"/>
  <c r="V43" i="14"/>
  <c r="AH43" i="14" s="1"/>
  <c r="U50" i="14"/>
  <c r="AG50" i="14" s="1"/>
  <c r="T22" i="14"/>
  <c r="AF22" i="14" s="1"/>
  <c r="H60" i="8" l="1"/>
  <c r="W39" i="14"/>
  <c r="AI39" i="14" s="1"/>
  <c r="U56" i="14"/>
  <c r="AG56" i="14" s="1"/>
  <c r="U39" i="14"/>
  <c r="AG39" i="14" s="1"/>
  <c r="Y56" i="14"/>
  <c r="AK56" i="14" s="1"/>
  <c r="R56" i="14"/>
  <c r="AD56" i="14" s="1"/>
  <c r="AA52" i="14"/>
  <c r="AM52" i="14" s="1"/>
  <c r="T52" i="14"/>
  <c r="AF52" i="14" s="1"/>
  <c r="Y39" i="14"/>
  <c r="AK39" i="14" s="1"/>
  <c r="U52" i="14"/>
  <c r="AG52" i="14" s="1"/>
  <c r="V52" i="14"/>
  <c r="AH52" i="14" s="1"/>
  <c r="T39" i="14"/>
  <c r="AF39" i="14" s="1"/>
  <c r="AB52" i="14"/>
  <c r="AN52" i="14" s="1"/>
  <c r="V39" i="14"/>
  <c r="AH39" i="14" s="1"/>
  <c r="W56" i="14"/>
  <c r="AI56" i="14" s="1"/>
  <c r="W52" i="14"/>
  <c r="AI52" i="14" s="1"/>
  <c r="Z39" i="14"/>
  <c r="AL39" i="14" s="1"/>
  <c r="Z56" i="14"/>
  <c r="AL56" i="14" s="1"/>
  <c r="S56" i="14"/>
  <c r="AE56" i="14" s="1"/>
  <c r="AA56" i="14"/>
  <c r="AM56" i="14" s="1"/>
  <c r="S52" i="14"/>
  <c r="AE52" i="14" s="1"/>
  <c r="AB39" i="14"/>
  <c r="AN39" i="14" s="1"/>
  <c r="T56" i="14"/>
  <c r="AF56" i="14" s="1"/>
  <c r="Y52" i="14"/>
  <c r="AK52" i="14" s="1"/>
  <c r="X52" i="14"/>
  <c r="AJ52" i="14" s="1"/>
  <c r="Q13" i="14"/>
  <c r="AC13" i="14" s="1"/>
  <c r="T42" i="14"/>
  <c r="AF42" i="14" s="1"/>
  <c r="R52" i="14"/>
  <c r="AD52" i="14" s="1"/>
  <c r="V56" i="14"/>
  <c r="AH56" i="14" s="1"/>
  <c r="AB56" i="14"/>
  <c r="AN56" i="14" s="1"/>
  <c r="D64" i="14"/>
  <c r="AA13" i="14"/>
  <c r="AM13" i="14" s="1"/>
  <c r="S13" i="14"/>
  <c r="AE13" i="14" s="1"/>
  <c r="Z13" i="14"/>
  <c r="AL13" i="14" s="1"/>
  <c r="R13" i="14"/>
  <c r="AD13" i="14" s="1"/>
  <c r="Y13" i="14"/>
  <c r="AK13" i="14" s="1"/>
  <c r="V13" i="14"/>
  <c r="AH13" i="14" s="1"/>
  <c r="U13" i="14"/>
  <c r="AG13" i="14" s="1"/>
  <c r="AB13" i="14"/>
  <c r="AN13" i="14" s="1"/>
  <c r="X13" i="14"/>
  <c r="AJ13" i="14" s="1"/>
  <c r="T13" i="14"/>
  <c r="AF13" i="14" s="1"/>
  <c r="W13" i="14"/>
  <c r="AI13" i="14" s="1"/>
  <c r="Z52" i="14"/>
  <c r="AL52" i="14" s="1"/>
  <c r="AB46" i="14"/>
  <c r="AN46" i="14" s="1"/>
  <c r="V46" i="14"/>
  <c r="AH46" i="14" s="1"/>
  <c r="Q46" i="14"/>
  <c r="AC46" i="14" s="1"/>
  <c r="S46" i="14"/>
  <c r="AE46" i="14" s="1"/>
  <c r="R46" i="14"/>
  <c r="AD46" i="14" s="1"/>
  <c r="AA46" i="14"/>
  <c r="AM46" i="14" s="1"/>
  <c r="Z46" i="14"/>
  <c r="AL46" i="14" s="1"/>
  <c r="T46" i="14"/>
  <c r="AF46" i="14" s="1"/>
  <c r="Y46" i="14"/>
  <c r="AK46" i="14" s="1"/>
  <c r="X46" i="14"/>
  <c r="AJ46" i="14" s="1"/>
  <c r="U46" i="14"/>
  <c r="AG46" i="14" s="1"/>
  <c r="W46" i="14"/>
  <c r="AI46" i="14" s="1"/>
  <c r="X56" i="14"/>
  <c r="AJ56" i="14" s="1"/>
  <c r="Z42" i="14"/>
  <c r="AL42" i="14" s="1"/>
  <c r="AB42" i="14"/>
  <c r="AN42" i="14" s="1"/>
  <c r="X42" i="14"/>
  <c r="AJ42" i="14" s="1"/>
  <c r="W42" i="14"/>
  <c r="AI42" i="14" s="1"/>
  <c r="Y42" i="14"/>
  <c r="AK42" i="14" s="1"/>
  <c r="V42" i="14"/>
  <c r="AH42" i="14" s="1"/>
  <c r="K41" i="8"/>
  <c r="I39" i="8"/>
  <c r="K39" i="8" s="1"/>
  <c r="K37" i="8"/>
  <c r="K33" i="8"/>
  <c r="K29" i="8"/>
  <c r="K27" i="8"/>
  <c r="J23" i="8"/>
  <c r="J17" i="8"/>
  <c r="K15" i="8"/>
  <c r="I13" i="8"/>
  <c r="K40" i="8"/>
  <c r="I38" i="8"/>
  <c r="K38" i="8" s="1"/>
  <c r="I36" i="8"/>
  <c r="K36" i="8" s="1"/>
  <c r="K34" i="8"/>
  <c r="K32" i="8"/>
  <c r="I30" i="8"/>
  <c r="J30" i="8" s="1"/>
  <c r="K28" i="8"/>
  <c r="I26" i="8"/>
  <c r="K26" i="8" s="1"/>
  <c r="I24" i="8"/>
  <c r="K24" i="8" s="1"/>
  <c r="K22" i="8"/>
  <c r="K20" i="8"/>
  <c r="I18" i="8"/>
  <c r="J18" i="8" s="1"/>
  <c r="K16" i="8"/>
  <c r="L30" i="8" l="1"/>
  <c r="L17" i="8"/>
  <c r="L23" i="8"/>
  <c r="L18" i="8"/>
  <c r="K13" i="8"/>
  <c r="J26" i="8"/>
  <c r="K14" i="8"/>
  <c r="K19" i="8"/>
  <c r="K30" i="8"/>
  <c r="K18" i="8"/>
  <c r="K23" i="8"/>
  <c r="K31" i="8"/>
  <c r="J16" i="8"/>
  <c r="J13" i="8"/>
  <c r="K17" i="8"/>
  <c r="K21" i="8"/>
  <c r="K25" i="8"/>
  <c r="L13" i="8" l="1"/>
  <c r="L26" i="8"/>
  <c r="L16" i="8"/>
  <c r="K12" i="8"/>
  <c r="J39" i="8" l="1"/>
  <c r="J36" i="8"/>
  <c r="J38" i="8"/>
  <c r="J37" i="8"/>
  <c r="J24" i="8"/>
  <c r="J15" i="8"/>
  <c r="J40" i="8"/>
  <c r="J41" i="8"/>
  <c r="I35" i="8"/>
  <c r="I60" i="8" s="1"/>
  <c r="L41" i="8" l="1"/>
  <c r="L15" i="8"/>
  <c r="L40" i="8"/>
  <c r="L37" i="8"/>
  <c r="L24" i="8"/>
  <c r="L38" i="8"/>
  <c r="L36" i="8"/>
  <c r="L39" i="8"/>
  <c r="K35" i="8"/>
  <c r="K60" i="8" s="1"/>
  <c r="J35" i="8"/>
  <c r="L35" i="8" l="1"/>
  <c r="J60" i="8"/>
  <c r="L60" i="8"/>
</calcChain>
</file>

<file path=xl/sharedStrings.xml><?xml version="1.0" encoding="utf-8"?>
<sst xmlns="http://schemas.openxmlformats.org/spreadsheetml/2006/main" count="739" uniqueCount="288">
  <si>
    <t>%</t>
  </si>
  <si>
    <t>LAPORAN PERKEMBANGAN FISIK DAN KEUANGAN</t>
  </si>
  <si>
    <t>JUMLAH</t>
  </si>
  <si>
    <t>PROGRAM,KEGIATAN DAN SUB KEGIATAN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</si>
  <si>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</si>
  <si>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</si>
  <si>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</si>
  <si>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</si>
  <si>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</si>
  <si>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</si>
  <si>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</si>
  <si>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</si>
  <si>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</si>
  <si>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</si>
  <si>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</si>
  <si>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</si>
  <si>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PERKEMBANGAN FISIK</t>
  </si>
  <si>
    <t>PERKEMBANGAN KEUANGAN</t>
  </si>
  <si>
    <t>Kode Rekening</t>
  </si>
  <si>
    <t>REALISASI %</t>
  </si>
  <si>
    <t>TARGET %</t>
  </si>
  <si>
    <t>SP2D ( Rp )</t>
  </si>
  <si>
    <t>SPJ ( Rp )</t>
  </si>
  <si>
    <t>NO</t>
  </si>
  <si>
    <t>Administrasi Keuangan Perangkat Daerah</t>
  </si>
  <si>
    <t>Administrasi Umum Perangkat Daerah</t>
  </si>
  <si>
    <t>Pengadaan Barang Milik Daerah Penunjang Urusan Pemerintah Daerah</t>
  </si>
  <si>
    <t>Penyediaan Jasa Penunjang Urusan Pemerintahan Daerah</t>
  </si>
  <si>
    <t>Penyediaan Jasa Surat Menyurat</t>
  </si>
  <si>
    <t>Penyediaan Jasa Pelayanan Umum Kantor</t>
  </si>
  <si>
    <t>Pemeliharaan Barang Milik Daerah Penunjang Urusan Pemerintahan Daerah</t>
  </si>
  <si>
    <t>Koordinasi Kegiatan Pemberdayaan Desa</t>
  </si>
  <si>
    <t>Peningkatan Efektifitas Kegiatan Pemberdayaan Masyarakat di Wilayah Kecamatan</t>
  </si>
  <si>
    <t>Fasilitasi Administrasi Tata Pemerintahan Desa</t>
  </si>
  <si>
    <t>PEMERINTAH KABUPATEN KLATEN</t>
  </si>
  <si>
    <t>URAIAN</t>
  </si>
  <si>
    <t>MEI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</si>
  <si>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</si>
  <si>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</si>
  <si>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</si>
  <si>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</si>
  <si>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</si>
  <si>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</si>
  <si>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</si>
  <si>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</si>
  <si>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</si>
  <si>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</si>
  <si>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</si>
  <si>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Penyediaan Administrasi Pelaksanaan Tugas ASN</t>
  </si>
  <si>
    <t>Belanja Perjalanan Dinas Dalam Kota</t>
  </si>
  <si>
    <t>Penyediaan Komponen Instalasi Listrik/Penerangan Bangunan Kantor</t>
  </si>
  <si>
    <t>Belanja Alat/Bahan untuk Kegiatan Kantor- Alat Listrik</t>
  </si>
  <si>
    <t>Penyediaan Peralatan dan Perlengkapan Kantor</t>
  </si>
  <si>
    <t>Penyediaan Barang Cetakan dan Penggandaan</t>
  </si>
  <si>
    <t>Fasilitasi Kunjungan Tamu</t>
  </si>
  <si>
    <t>Belanja Makanan dan Minuman Rapat</t>
  </si>
  <si>
    <t>Penyelenggaraan Rapat Koordinasi dan Konsultasi SKPD</t>
  </si>
  <si>
    <t>Penyediaan Jasa Komunikasi, Sumber Daya Air dan Listrik</t>
  </si>
  <si>
    <t>Belanja Alat/Bahan untuk Kegiatan Kantor- Perabot Kantor</t>
  </si>
  <si>
    <t>Belanja Jasa Tenaga Administrasi</t>
  </si>
  <si>
    <t>Belanja Pemeliharaan Alat Angkutan-Alat Angkutan Darat Bermotor-Kendaraan Bermotor Beroda Dua</t>
  </si>
  <si>
    <t>Pemeliharaan/Rehabilitasi Gedung Kantor dan Bangunan Lainnya</t>
  </si>
  <si>
    <t>Belanja Alat/Bahan untuk Kegiatan Kantor- Perlengkapan Dinas</t>
  </si>
  <si>
    <t>Belanja Sewa Kendaraan Bermotor Penumpang</t>
  </si>
  <si>
    <t>Belanja Sewa Alat Peraga Kesenian</t>
  </si>
  <si>
    <t>Koordinasi Upaya Penyelenggaraan Ketenteraman dan Ketertiban Umum</t>
  </si>
  <si>
    <t>Harmonisasi Hubungan Dengan Tokoh Agama dan Tokoh Masyarakat</t>
  </si>
  <si>
    <t>Belanja Sewa Alat Rumah Tangga Lainnya (Home Use)</t>
  </si>
  <si>
    <t>Belanja Sewa Alat Pendukung Pencarian</t>
  </si>
  <si>
    <t>Fasilitasi, Rekomendasi dan Koordinasi Pembinaan dan Pengawasan Pemerintahan Desa</t>
  </si>
  <si>
    <t>02</t>
  </si>
  <si>
    <t>03</t>
  </si>
  <si>
    <t>04</t>
  </si>
  <si>
    <t>06</t>
  </si>
  <si>
    <t>01</t>
  </si>
  <si>
    <t>05</t>
  </si>
  <si>
    <t>NAMA PPKOM</t>
  </si>
  <si>
    <t>NAMA PPTK</t>
  </si>
  <si>
    <t>KECAMATAN  WONOSARI</t>
  </si>
  <si>
    <t>Jalan Raya Wonosari No. 656 Telp. 0271 551019 Kode Pos 57473</t>
  </si>
  <si>
    <t>Kepada  Yth :</t>
  </si>
  <si>
    <t>Bupati Klaten</t>
  </si>
  <si>
    <t>Di</t>
  </si>
  <si>
    <r>
      <t xml:space="preserve">     </t>
    </r>
    <r>
      <rPr>
        <b/>
        <u/>
        <sz val="12"/>
        <rFont val="Bookman Old Style"/>
        <family val="1"/>
      </rPr>
      <t xml:space="preserve">K L A T E N </t>
    </r>
  </si>
  <si>
    <t>S U R A T   P E N G A N T A R</t>
  </si>
  <si>
    <t>KETERANGAN</t>
  </si>
  <si>
    <t>1 ( Satu  ) bendel</t>
  </si>
  <si>
    <t>Dikirim dengan hormat untuk menjadikan periksa dan guna seperlunya.</t>
  </si>
  <si>
    <t xml:space="preserve">CAMAT WONOSARI </t>
  </si>
  <si>
    <t>MOCHAMAD NURROSYID, SIP</t>
  </si>
  <si>
    <t>Pembina Tk. I</t>
  </si>
  <si>
    <t>NIP. 19701128 199003 1 002</t>
  </si>
  <si>
    <t>Nomor :  963 /           /  34.15</t>
  </si>
  <si>
    <t>Up. Kabag Pembangunan Setda Klaten</t>
  </si>
  <si>
    <t>Mochamad Nurrosyid, SIP.</t>
  </si>
  <si>
    <t>KECAMATAN WONOSARI</t>
  </si>
  <si>
    <t>Jln. Raya Wonosari Nomor 656 Telp.(0272) 551019</t>
  </si>
  <si>
    <t>KLATEN 57473</t>
  </si>
  <si>
    <t>NO.</t>
  </si>
  <si>
    <t>Nama Kegiatan</t>
  </si>
  <si>
    <t>Dana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</si>
  <si>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</si>
  <si>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</si>
  <si>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</si>
  <si>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</si>
  <si>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</si>
  <si>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</si>
  <si>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</si>
  <si>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</si>
  <si>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</si>
  <si>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</si>
  <si>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</si>
  <si>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</si>
  <si>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KET</t>
  </si>
  <si>
    <t>SCHEDULE PELAKSANAAN KEGIATAN SELAMA TAHUN 2022</t>
  </si>
  <si>
    <t>Program Penunjang Urusan Pemerintahan Daerah Kabupaten/Kota</t>
  </si>
  <si>
    <t>01.02.01</t>
  </si>
  <si>
    <t>Perencanaan, Penganggaran, dan Evaluasi Kinerja Perangkat Daerah</t>
  </si>
  <si>
    <t>01.2.01.01</t>
  </si>
  <si>
    <t>Penyusunan Dokumen Perencanaan Perangkat Daerah</t>
  </si>
  <si>
    <t>01.2.01.06</t>
  </si>
  <si>
    <t>Koordinasi dan Penyusunan Laporan Capaian Kinerja dan Ikhtisar Realisasi Kinerja SKPD</t>
  </si>
  <si>
    <t>01.2.02</t>
  </si>
  <si>
    <t>01.2.02.01</t>
  </si>
  <si>
    <t>Penyediaan Gaji dan Tunjangan ASN</t>
  </si>
  <si>
    <t>01.2.02.02</t>
  </si>
  <si>
    <t>01.2.02.07</t>
  </si>
  <si>
    <t>Koordinasi dan Penyusunan Laporan Keuangan Bulanan/Triwulanan/Semesteran SKPD</t>
  </si>
  <si>
    <t>01.2.02.08</t>
  </si>
  <si>
    <t>Penyusunan Pelaporan dan Analisis Prognosis Realisasi Anggaran</t>
  </si>
  <si>
    <t>01.2.06</t>
  </si>
  <si>
    <t>01.2.06.01</t>
  </si>
  <si>
    <t>01.2.06.02</t>
  </si>
  <si>
    <t>01.2.06.05</t>
  </si>
  <si>
    <t>01.2.06.08</t>
  </si>
  <si>
    <t>01.2.06.09</t>
  </si>
  <si>
    <t>01.2.07</t>
  </si>
  <si>
    <t>01.2.07.05</t>
  </si>
  <si>
    <t>Pengadaan Mebel</t>
  </si>
  <si>
    <t>01.2.08</t>
  </si>
  <si>
    <t>01.2.08.01</t>
  </si>
  <si>
    <t>01.2.08.02</t>
  </si>
  <si>
    <t>01.2.08.04</t>
  </si>
  <si>
    <t>01.2.09</t>
  </si>
  <si>
    <t>01.2.09.02</t>
  </si>
  <si>
    <t>Penyediaan Jasa Pemeliharaan, Biaya Pemeliharaan, Pajak dan Perizinan Kendaraan Dinas Operasional atau Lapangan</t>
  </si>
  <si>
    <t>01.2.09.06</t>
  </si>
  <si>
    <t>Pemeliharaan Peralatan dan Mesin Lainnya</t>
  </si>
  <si>
    <t>01.2.09.09</t>
  </si>
  <si>
    <t>01.2.09.10</t>
  </si>
  <si>
    <t>Pemeliharaan/Rehabilitasi Sarana dan Prasarana Gedung Kantor atau Bangunan Lainnya</t>
  </si>
  <si>
    <t>Program Penyelenggaraan Pemerintahan Dan Pelayanan Publik</t>
  </si>
  <si>
    <t>02.2.02</t>
  </si>
  <si>
    <t>Penyelenggaraan Urusan Pemerintahan yang tidak Dilaksanakan oleh Unit Kerja Perangkat Daerah yang Ada di Kecamatan</t>
  </si>
  <si>
    <t>02.2.02.02</t>
  </si>
  <si>
    <t>Fasilitasi Percepatan Pencapaian Standar Pelayanan Minimal di Wilayah Kecamatan</t>
  </si>
  <si>
    <t>Program Pemberdayaan Masyarakat Desa Dan Kelurahan</t>
  </si>
  <si>
    <t>03.2.01</t>
  </si>
  <si>
    <t>03.2.01.01</t>
  </si>
  <si>
    <t>Peningkatan Partisipasi Masyarakat dalam Forum Musyawarah Perencanaan Pembangunan di Desa</t>
  </si>
  <si>
    <t>03.2.01.03</t>
  </si>
  <si>
    <t>Program Koordinasi Ketentraman Dan Ketertiban Umum</t>
  </si>
  <si>
    <t>04.2.01</t>
  </si>
  <si>
    <t>04.2.01.01</t>
  </si>
  <si>
    <t>Sinergitas dengan Kepolisian Negara Republik Indonesia, Tentara Nasional Indonesia dan Instansi Vertikal di Wilayah Kecamatan</t>
  </si>
  <si>
    <t>04.2.01.02</t>
  </si>
  <si>
    <t>04.2.02</t>
  </si>
  <si>
    <t>Koordinasi Penerapan dan Penegakan Peraturan Daerah dan Peraturan Kepala Daerah</t>
  </si>
  <si>
    <t>04.2.02.01</t>
  </si>
  <si>
    <t>Koordinasi/Sinergi Dengan Perangkat Daerah yang Tugas dan Fungsinya di Bidang Penegakan Peraturan Perundang-Undangan dan/atau Kepolisian Negara Republik Indonesia</t>
  </si>
  <si>
    <t>Program Penyelenggaraan Urusan Pemerintahan Umum</t>
  </si>
  <si>
    <t>05.2.01</t>
  </si>
  <si>
    <t>Penyelenggaraan Urusan Pemerintahan Umum sesuai Penugasan Kepala Daerah</t>
  </si>
  <si>
    <t>05.2.01.02</t>
  </si>
  <si>
    <t>Fasilitasi, Koordinasi dan Pembinaan (Bimtek, Sosialisasi, Konsultasi) Wawasan Kebangsaan dan Ketahanan Nasional</t>
  </si>
  <si>
    <t>05.2.01.05</t>
  </si>
  <si>
    <t>Penanganan Konflik Sosial sesuai Ketentuan Peraturan Perundang-Undangan</t>
  </si>
  <si>
    <t>Program Pembinaan Dan Pengawasan Pemerintahan Desa</t>
  </si>
  <si>
    <t>06.2.01</t>
  </si>
  <si>
    <t>06.2.01.01</t>
  </si>
  <si>
    <t>Fasilitasi Penyusunan Peraturan Desa dan Peraturan Kepala Desa</t>
  </si>
  <si>
    <t>06.2.01.02</t>
  </si>
  <si>
    <t>06.2.01.03</t>
  </si>
  <si>
    <t>Fasilitasi Pengelolaan Keuangan Desa dan Pendayagunaan Aset Desa</t>
  </si>
  <si>
    <t>06.2.01.05</t>
  </si>
  <si>
    <t>Fasilitasi Pelaksanaan Tugas Kepala Desa dan Perangkat Desa</t>
  </si>
  <si>
    <t>06.2.01.07</t>
  </si>
  <si>
    <t>Fasilitasi Pelaksanaan Tugas dan Fungsi Badan Permusyawaratan Desa</t>
  </si>
  <si>
    <t>06.2.01.08</t>
  </si>
  <si>
    <t>Rekomendasi Pengangkatan dan Pemberhentian Perangkat Desa</t>
  </si>
  <si>
    <t>Wonosari, 02 Januari 2022</t>
  </si>
  <si>
    <t>AGU</t>
  </si>
  <si>
    <t>OKT</t>
  </si>
  <si>
    <t>DES</t>
  </si>
  <si>
    <t>TAHUN ANGGARAN 2022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</si>
  <si>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</si>
  <si>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</si>
  <si>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</si>
  <si>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</si>
  <si>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</si>
  <si>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</si>
  <si>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</si>
  <si>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</si>
  <si>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</si>
  <si>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</si>
  <si>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</si>
  <si>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</si>
  <si>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</si>
  <si>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</si>
  <si>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</si>
  <si>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</si>
  <si>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SPJ INI</t>
  </si>
  <si>
    <t>JUMLAH
ANGGARAN</t>
  </si>
  <si>
    <t>SISA PAGU
ANGGARAN</t>
  </si>
  <si>
    <t>s.d. SPJ LALU</t>
  </si>
  <si>
    <t>s.d. SPJ INI</t>
  </si>
  <si>
    <t>LS</t>
  </si>
  <si>
    <t>GU / NIHIL</t>
  </si>
  <si>
    <t>I.  Yang Di-SPJ-kan saat ini</t>
  </si>
  <si>
    <t>01 . 2.06</t>
  </si>
  <si>
    <t>01 . 2.06 . 01</t>
  </si>
  <si>
    <t>01 . 2.06 . 05</t>
  </si>
  <si>
    <t>Belanja Alat/Bahan untuk Kegiatan Kantor- Alat Tulis Kantor</t>
  </si>
  <si>
    <t>01 . 2.06 . 08</t>
  </si>
  <si>
    <t>01 . 2.08</t>
  </si>
  <si>
    <t>01 . 2.08 . 01</t>
  </si>
  <si>
    <t>Belanja Alat/Bahan untuk Kegiatan Kantor- Kertas dan Cover</t>
  </si>
  <si>
    <t>Belanja Alat/Bahan untuk Kegiatan Kantor- Bahan Komputer</t>
  </si>
  <si>
    <t>01 . 2.08 . 02</t>
  </si>
  <si>
    <t>Belanja Tagihan Telepon</t>
  </si>
  <si>
    <t>Belanja Tagihan Listrik</t>
  </si>
  <si>
    <t>Belanja Kawat/Faksimili/Internet/TV Berlangganan</t>
  </si>
  <si>
    <t>01 . 2.08 . 04</t>
  </si>
  <si>
    <t>01 . 2.09</t>
  </si>
  <si>
    <t>01 . 2.09 . 02</t>
  </si>
  <si>
    <t>Belanja Pemeliharaan Alat Angkutan-Alat Angkutan Darat Bermotor-Kendaraan Bermotor Penumpang</t>
  </si>
  <si>
    <t>03 . 2.01</t>
  </si>
  <si>
    <t>03 . 2.01 . 01</t>
  </si>
  <si>
    <t>03 . 2.01 . 03</t>
  </si>
  <si>
    <t>Honorarium Narasumber atau Pembahas, Moderator, Pembawa Acara, dan Panitia</t>
  </si>
  <si>
    <t>Belanja Sewa Mebel</t>
  </si>
  <si>
    <t>06 . 2.01</t>
  </si>
  <si>
    <t>06 . 2.01 . 03</t>
  </si>
  <si>
    <t>II. Yang Tidak Di-SPJ-kan saat ini</t>
  </si>
  <si>
    <t>01 . 2.01</t>
  </si>
  <si>
    <t>01 . 2.01 . 01</t>
  </si>
  <si>
    <t>01 . 2.01 . 06</t>
  </si>
  <si>
    <t>01 . 2.02</t>
  </si>
  <si>
    <t>01 . 2.02 . 01</t>
  </si>
  <si>
    <t>01 . 2.02 . 02</t>
  </si>
  <si>
    <t>01 . 2.02 . 07</t>
  </si>
  <si>
    <t>01 . 2.02 . 08</t>
  </si>
  <si>
    <t>01 . 2.06 . 02</t>
  </si>
  <si>
    <t>01 . 2.06 . 09</t>
  </si>
  <si>
    <t>01 . 2.07</t>
  </si>
  <si>
    <t>01 . 2.07 . 05</t>
  </si>
  <si>
    <t>01 . 2.09 . 06</t>
  </si>
  <si>
    <t>01 . 2.09 . 09</t>
  </si>
  <si>
    <t>01 . 2.09 . 10</t>
  </si>
  <si>
    <t>02 . 2.02</t>
  </si>
  <si>
    <t>02 . 2.02 . 02</t>
  </si>
  <si>
    <t>04 . 2.01</t>
  </si>
  <si>
    <t>04 . 2.01 . 01</t>
  </si>
  <si>
    <t>04 . 2.01 . 02</t>
  </si>
  <si>
    <t>04 . 2.02</t>
  </si>
  <si>
    <t>04 . 2.02 . 01</t>
  </si>
  <si>
    <t>05 . 2.01</t>
  </si>
  <si>
    <t>05 . 2.01 . 02</t>
  </si>
  <si>
    <t>05 . 2.01 . 05</t>
  </si>
  <si>
    <t>06 . 2.01 . 01</t>
  </si>
  <si>
    <t>06 . 2.01 . 02</t>
  </si>
  <si>
    <t>06 . 2.01 . 05</t>
  </si>
  <si>
    <t>06 . 2.01 . 07</t>
  </si>
  <si>
    <t>06 . 2.01 . 08</t>
  </si>
  <si>
    <t>PENGESAHAN PERTANGGUNGJAWABAN BENDAHARA PENGELUARAN</t>
  </si>
  <si>
    <t>2,00</t>
  </si>
  <si>
    <t>ANGGARAN MURNI (Rp)</t>
  </si>
  <si>
    <t>ANGGARAN PERUBAHAN (Rp)</t>
  </si>
  <si>
    <t>Sri Wahyuningsih, S. PSi.</t>
  </si>
  <si>
    <t>Wiharti, S.Sos.</t>
  </si>
  <si>
    <t>Tri Sukmana, SE.</t>
  </si>
  <si>
    <t>Sri Lestari, SH.</t>
  </si>
  <si>
    <t>Belanja Perjalanan Dinas Biasa</t>
  </si>
  <si>
    <t>Belanja Pemeliharaan Komputer-Komputer Unit-Personal Computer</t>
  </si>
  <si>
    <t>Belanja Pemeliharaan Komputer-Peralatan Komputer-Peralatan Personal Computer</t>
  </si>
  <si>
    <t>SAMPAI DENGAN BULAN FEBRUARI 2022</t>
  </si>
  <si>
    <t>Wonosari, 02 Maret 2022</t>
  </si>
  <si>
    <t>SKPD : KEC. WONOSARI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</si>
</sst>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.00_);\(#,##0.00\)"/>
    <numFmt numFmtId="165" formatCode="_(* #,##0_);_(* \(#,##0\);_(* &quot;-&quot;_);_(@_)"/>
    <numFmt numFmtId="166" formatCode="_(* #,##0.00_);_(* \(#,##0.00\);_(* &quot;-&quot;??_);_(@_)"/>
  </numFmts>
  <fonts count="44" x14ac:knownFonts="1">
    <font>
      <sz val="10"/>
      <name val="Arial"/>
    </font>
    <font>
      <sz val="10"/>
      <name val="Arial"/>
      <family val="2"/>
    </font>
    <font>
      <sz val="9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sz val="8"/>
      <color theme="1"/>
      <name val="Bookman Old Style"/>
      <family val="1"/>
    </font>
    <font>
      <u/>
      <sz val="9"/>
      <name val="Bookman Old Style"/>
      <family val="1"/>
    </font>
    <font>
      <u/>
      <sz val="11"/>
      <color theme="1"/>
      <name val="Bookman Old Style"/>
      <family val="1"/>
    </font>
    <font>
      <b/>
      <sz val="16"/>
      <color indexed="8"/>
      <name val="Bookman Old Style"/>
      <family val="1"/>
    </font>
    <font>
      <b/>
      <sz val="20"/>
      <color indexed="8"/>
      <name val="Bookman Old Style"/>
      <family val="1"/>
    </font>
    <font>
      <sz val="12"/>
      <color indexed="8"/>
      <name val="Bookman Old Style"/>
      <family val="1"/>
    </font>
    <font>
      <sz val="14"/>
      <color indexed="8"/>
      <name val="Bookman Old Style"/>
      <family val="1"/>
    </font>
    <font>
      <sz val="12"/>
      <name val="Bookman Old Style"/>
      <family val="1"/>
    </font>
    <font>
      <b/>
      <u/>
      <sz val="12"/>
      <name val="Bookman Old Style"/>
      <family val="1"/>
    </font>
    <font>
      <b/>
      <u/>
      <sz val="16"/>
      <name val="Bookman Old Style"/>
      <family val="1"/>
    </font>
    <font>
      <sz val="16"/>
      <name val="Bookman Old Style"/>
      <family val="1"/>
    </font>
    <font>
      <b/>
      <sz val="14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u/>
      <sz val="11"/>
      <name val="Bookman Old Style"/>
      <family val="1"/>
    </font>
    <font>
      <b/>
      <sz val="12"/>
      <name val="Bookman Old Style"/>
      <family val="1"/>
    </font>
    <font>
      <b/>
      <u/>
      <sz val="9"/>
      <name val="Bookman Old Style"/>
      <family val="1"/>
    </font>
    <font>
      <sz val="10"/>
      <color indexed="8"/>
      <name val="Arial"/>
      <family val="2"/>
    </font>
    <font>
      <b/>
      <sz val="8"/>
      <color indexed="8"/>
      <name val="Tahoma"/>
      <family val="2"/>
      <charset val="1"/>
    </font>
    <font>
      <b/>
      <i/>
      <sz val="8"/>
      <color indexed="8"/>
      <name val="Tahoma"/>
      <family val="2"/>
      <charset val="1"/>
    </font>
    <font>
      <b/>
      <sz val="8"/>
      <color indexed="8"/>
      <name val="Arial"/>
      <family val="2"/>
      <charset val="1"/>
    </font>
    <font>
      <i/>
      <sz val="8"/>
      <color indexed="8"/>
      <name val="Tahoma"/>
      <family val="2"/>
      <charset val="1"/>
    </font>
    <font>
      <sz val="8"/>
      <color indexed="8"/>
      <name val="Arial"/>
      <family val="2"/>
      <charset val="1"/>
    </font>
    <font>
      <sz val="12"/>
      <name val="Tahoma"/>
      <family val="2"/>
      <charset val="1"/>
    </font>
    <font>
      <sz val="10"/>
      <name val="Tahoma"/>
      <family val="2"/>
      <charset val="1"/>
    </font>
    <font>
      <sz val="14"/>
      <name val="Tahoma"/>
      <family val="2"/>
      <charset val="1"/>
    </font>
    <font>
      <sz val="7"/>
      <name val="Tahoma"/>
      <family val="2"/>
      <charset val="1"/>
    </font>
    <font>
      <sz val="8"/>
      <color indexed="8"/>
      <name val="Tahoma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u/>
      <sz val="8"/>
      <color indexed="8"/>
      <name val="Arial"/>
      <family val="2"/>
      <charset val="1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color indexed="8"/>
      <name val="Tahoma"/>
      <family val="2"/>
    </font>
    <font>
      <i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3" fillId="0" borderId="0">
      <alignment vertical="top"/>
    </xf>
  </cellStyleXfs>
  <cellXfs count="219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NumberFormat="1" applyFont="1"/>
    <xf numFmtId="0" fontId="2" fillId="0" borderId="1" xfId="0" applyFont="1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4" xfId="0" applyFont="1" applyBorder="1" applyAlignment="1">
      <alignment horizontal="center"/>
    </xf>
    <xf numFmtId="41" fontId="2" fillId="0" borderId="4" xfId="0" applyNumberFormat="1" applyFont="1" applyBorder="1"/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NumberFormat="1" applyFont="1"/>
    <xf numFmtId="0" fontId="6" fillId="0" borderId="0" xfId="0" applyFont="1" applyBorder="1" applyAlignment="1">
      <alignment horizontal="justify" vertical="top" wrapText="1"/>
    </xf>
    <xf numFmtId="0" fontId="3" fillId="0" borderId="0" xfId="1" applyNumberFormat="1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12" xfId="0" applyNumberFormat="1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/>
    </xf>
    <xf numFmtId="43" fontId="2" fillId="0" borderId="4" xfId="0" applyNumberFormat="1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top"/>
    </xf>
    <xf numFmtId="0" fontId="4" fillId="0" borderId="0" xfId="0" applyNumberFormat="1" applyFont="1"/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top" wrapText="1"/>
    </xf>
    <xf numFmtId="0" fontId="3" fillId="0" borderId="18" xfId="0" applyFont="1" applyBorder="1"/>
    <xf numFmtId="0" fontId="3" fillId="0" borderId="17" xfId="0" applyFont="1" applyBorder="1"/>
    <xf numFmtId="0" fontId="13" fillId="0" borderId="18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7" xfId="0" applyFont="1" applyBorder="1" applyAlignment="1">
      <alignment vertical="top" wrapText="1"/>
    </xf>
    <xf numFmtId="0" fontId="3" fillId="0" borderId="0" xfId="0" applyFont="1" applyBorder="1"/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22" xfId="0" applyFont="1" applyBorder="1" applyAlignment="1">
      <alignment vertical="top" wrapText="1"/>
    </xf>
    <xf numFmtId="41" fontId="5" fillId="0" borderId="22" xfId="0" applyNumberFormat="1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 wrapText="1"/>
    </xf>
    <xf numFmtId="41" fontId="5" fillId="0" borderId="23" xfId="0" applyNumberFormat="1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41" fontId="2" fillId="0" borderId="23" xfId="0" applyNumberFormat="1" applyFont="1" applyBorder="1" applyAlignment="1">
      <alignment vertical="top"/>
    </xf>
    <xf numFmtId="43" fontId="2" fillId="0" borderId="23" xfId="0" applyNumberFormat="1" applyFont="1" applyBorder="1" applyAlignment="1">
      <alignment vertical="top"/>
    </xf>
    <xf numFmtId="165" fontId="25" fillId="0" borderId="11" xfId="0" applyNumberFormat="1" applyFont="1" applyBorder="1" applyAlignment="1">
      <alignment vertical="top" wrapText="1"/>
    </xf>
    <xf numFmtId="165" fontId="24" fillId="0" borderId="11" xfId="0" applyNumberFormat="1" applyFont="1" applyBorder="1" applyAlignment="1">
      <alignment horizontal="right" vertical="top"/>
    </xf>
    <xf numFmtId="165" fontId="26" fillId="0" borderId="11" xfId="0" applyNumberFormat="1" applyFont="1" applyBorder="1" applyAlignment="1">
      <alignment vertical="top"/>
    </xf>
    <xf numFmtId="165" fontId="26" fillId="0" borderId="0" xfId="0" applyNumberFormat="1" applyFont="1" applyAlignment="1">
      <alignment vertical="top"/>
    </xf>
    <xf numFmtId="165" fontId="27" fillId="0" borderId="11" xfId="0" applyNumberFormat="1" applyFont="1" applyBorder="1" applyAlignment="1">
      <alignment vertical="top" wrapText="1"/>
    </xf>
    <xf numFmtId="165" fontId="28" fillId="0" borderId="11" xfId="0" applyNumberFormat="1" applyFont="1" applyBorder="1" applyAlignment="1">
      <alignment vertical="top"/>
    </xf>
    <xf numFmtId="165" fontId="28" fillId="0" borderId="0" xfId="0" applyNumberFormat="1" applyFont="1" applyAlignment="1">
      <alignment vertical="top"/>
    </xf>
    <xf numFmtId="166" fontId="26" fillId="0" borderId="11" xfId="0" applyNumberFormat="1" applyFont="1" applyBorder="1" applyAlignment="1">
      <alignment vertical="top"/>
    </xf>
    <xf numFmtId="0" fontId="5" fillId="0" borderId="6" xfId="0" quotePrefix="1" applyNumberFormat="1" applyFont="1" applyBorder="1" applyAlignment="1">
      <alignment horizontal="center" vertical="center"/>
    </xf>
    <xf numFmtId="0" fontId="30" fillId="0" borderId="0" xfId="0" applyFont="1"/>
    <xf numFmtId="49" fontId="32" fillId="0" borderId="0" xfId="0" applyNumberFormat="1" applyFont="1"/>
    <xf numFmtId="0" fontId="32" fillId="0" borderId="0" xfId="0" applyFont="1" applyAlignment="1">
      <alignment wrapText="1"/>
    </xf>
    <xf numFmtId="165" fontId="32" fillId="0" borderId="0" xfId="0" applyNumberFormat="1" applyFont="1"/>
    <xf numFmtId="0" fontId="32" fillId="0" borderId="0" xfId="0" applyFont="1"/>
    <xf numFmtId="49" fontId="30" fillId="0" borderId="0" xfId="0" applyNumberFormat="1" applyFont="1"/>
    <xf numFmtId="0" fontId="30" fillId="0" borderId="0" xfId="0" applyFont="1" applyAlignment="1">
      <alignment wrapText="1"/>
    </xf>
    <xf numFmtId="165" fontId="30" fillId="0" borderId="0" xfId="0" applyNumberFormat="1" applyFont="1"/>
    <xf numFmtId="0" fontId="32" fillId="0" borderId="11" xfId="0" applyFont="1" applyBorder="1" applyAlignment="1">
      <alignment horizontal="center"/>
    </xf>
    <xf numFmtId="49" fontId="24" fillId="0" borderId="11" xfId="0" applyNumberFormat="1" applyFont="1" applyBorder="1" applyAlignment="1">
      <alignment vertical="top"/>
    </xf>
    <xf numFmtId="49" fontId="33" fillId="0" borderId="11" xfId="0" applyNumberFormat="1" applyFont="1" applyBorder="1" applyAlignment="1">
      <alignment vertical="top"/>
    </xf>
    <xf numFmtId="165" fontId="33" fillId="0" borderId="11" xfId="0" applyNumberFormat="1" applyFont="1" applyBorder="1" applyAlignment="1">
      <alignment horizontal="right" vertical="top"/>
    </xf>
    <xf numFmtId="166" fontId="28" fillId="2" borderId="11" xfId="0" applyNumberFormat="1" applyFont="1" applyFill="1" applyBorder="1" applyAlignment="1">
      <alignment vertical="top"/>
    </xf>
    <xf numFmtId="165" fontId="28" fillId="2" borderId="11" xfId="0" applyNumberFormat="1" applyFont="1" applyFill="1" applyBorder="1" applyAlignment="1">
      <alignment vertical="top"/>
    </xf>
    <xf numFmtId="166" fontId="28" fillId="0" borderId="11" xfId="0" applyNumberFormat="1" applyFont="1" applyBorder="1" applyAlignment="1">
      <alignment vertical="top"/>
    </xf>
    <xf numFmtId="166" fontId="33" fillId="2" borderId="11" xfId="0" applyNumberFormat="1" applyFont="1" applyFill="1" applyBorder="1" applyAlignment="1">
      <alignment vertical="top"/>
    </xf>
    <xf numFmtId="166" fontId="33" fillId="0" borderId="11" xfId="0" applyNumberFormat="1" applyFont="1" applyBorder="1" applyAlignment="1">
      <alignment vertical="top"/>
    </xf>
    <xf numFmtId="0" fontId="23" fillId="0" borderId="0" xfId="0" applyFont="1" applyAlignment="1">
      <alignment vertical="top"/>
    </xf>
    <xf numFmtId="166" fontId="24" fillId="0" borderId="11" xfId="0" applyNumberFormat="1" applyFont="1" applyBorder="1" applyAlignment="1">
      <alignment vertical="top"/>
    </xf>
    <xf numFmtId="0" fontId="34" fillId="0" borderId="0" xfId="0" applyFont="1" applyAlignment="1">
      <alignment vertical="top"/>
    </xf>
    <xf numFmtId="0" fontId="33" fillId="0" borderId="11" xfId="0" applyFont="1" applyBorder="1" applyAlignment="1">
      <alignment vertical="top" wrapText="1" readingOrder="1"/>
    </xf>
    <xf numFmtId="0" fontId="33" fillId="0" borderId="11" xfId="0" applyFont="1" applyBorder="1" applyAlignment="1">
      <alignment vertical="top"/>
    </xf>
    <xf numFmtId="49" fontId="23" fillId="0" borderId="0" xfId="0" applyNumberFormat="1" applyFont="1" applyAlignment="1">
      <alignment vertical="top"/>
    </xf>
    <xf numFmtId="0" fontId="35" fillId="0" borderId="0" xfId="0" applyFont="1" applyAlignment="1">
      <alignment vertical="top" wrapText="1"/>
    </xf>
    <xf numFmtId="165" fontId="35" fillId="0" borderId="0" xfId="0" applyNumberFormat="1" applyFont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3" fillId="0" borderId="0" xfId="2">
      <alignment vertical="top"/>
    </xf>
    <xf numFmtId="41" fontId="23" fillId="0" borderId="0" xfId="2" applyNumberFormat="1">
      <alignment vertical="top"/>
    </xf>
    <xf numFmtId="43" fontId="23" fillId="0" borderId="0" xfId="2" applyNumberFormat="1">
      <alignment vertical="top"/>
    </xf>
    <xf numFmtId="49" fontId="32" fillId="0" borderId="0" xfId="2" applyNumberFormat="1" applyFont="1" applyAlignment="1"/>
    <xf numFmtId="0" fontId="32" fillId="0" borderId="0" xfId="2" applyFont="1" applyAlignment="1">
      <alignment wrapText="1"/>
    </xf>
    <xf numFmtId="165" fontId="32" fillId="0" borderId="0" xfId="2" applyNumberFormat="1" applyFont="1" applyAlignment="1"/>
    <xf numFmtId="49" fontId="30" fillId="0" borderId="0" xfId="2" applyNumberFormat="1" applyFont="1" applyAlignment="1"/>
    <xf numFmtId="0" fontId="30" fillId="0" borderId="0" xfId="2" applyFont="1" applyAlignment="1">
      <alignment wrapText="1"/>
    </xf>
    <xf numFmtId="165" fontId="30" fillId="0" borderId="0" xfId="2" applyNumberFormat="1" applyFont="1" applyAlignment="1"/>
    <xf numFmtId="49" fontId="24" fillId="0" borderId="11" xfId="2" applyNumberFormat="1" applyFont="1" applyBorder="1">
      <alignment vertical="top"/>
    </xf>
    <xf numFmtId="165" fontId="25" fillId="0" borderId="11" xfId="2" applyNumberFormat="1" applyFont="1" applyBorder="1" applyAlignment="1">
      <alignment vertical="top" wrapText="1"/>
    </xf>
    <xf numFmtId="165" fontId="24" fillId="0" borderId="11" xfId="2" applyNumberFormat="1" applyFont="1" applyBorder="1" applyAlignment="1">
      <alignment horizontal="right" vertical="top"/>
    </xf>
    <xf numFmtId="0" fontId="24" fillId="0" borderId="25" xfId="2" applyFont="1" applyBorder="1" applyAlignment="1">
      <alignment horizontal="right" vertical="top"/>
    </xf>
    <xf numFmtId="41" fontId="24" fillId="0" borderId="11" xfId="2" applyNumberFormat="1" applyFont="1" applyBorder="1" applyAlignment="1">
      <alignment horizontal="right" vertical="top"/>
    </xf>
    <xf numFmtId="49" fontId="33" fillId="0" borderId="11" xfId="2" applyNumberFormat="1" applyFont="1" applyBorder="1">
      <alignment vertical="top"/>
    </xf>
    <xf numFmtId="165" fontId="27" fillId="0" borderId="11" xfId="2" applyNumberFormat="1" applyFont="1" applyBorder="1" applyAlignment="1">
      <alignment vertical="top" wrapText="1"/>
    </xf>
    <xf numFmtId="165" fontId="33" fillId="0" borderId="11" xfId="2" applyNumberFormat="1" applyFont="1" applyBorder="1" applyAlignment="1">
      <alignment horizontal="right" vertical="top"/>
    </xf>
    <xf numFmtId="0" fontId="37" fillId="0" borderId="0" xfId="2" applyFont="1">
      <alignment vertical="top"/>
    </xf>
    <xf numFmtId="0" fontId="33" fillId="0" borderId="11" xfId="2" applyFont="1" applyBorder="1" applyAlignment="1">
      <alignment vertical="top" wrapText="1" readingOrder="1"/>
    </xf>
    <xf numFmtId="49" fontId="23" fillId="0" borderId="0" xfId="2" applyNumberFormat="1">
      <alignment vertical="top"/>
    </xf>
    <xf numFmtId="0" fontId="35" fillId="0" borderId="0" xfId="2" applyFont="1" applyAlignment="1">
      <alignment vertical="top" wrapText="1"/>
    </xf>
    <xf numFmtId="165" fontId="35" fillId="0" borderId="0" xfId="2" applyNumberFormat="1" applyFont="1" applyAlignment="1">
      <alignment vertical="top" wrapText="1"/>
    </xf>
    <xf numFmtId="0" fontId="2" fillId="0" borderId="27" xfId="0" applyFont="1" applyBorder="1" applyAlignment="1">
      <alignment vertical="top" wrapText="1"/>
    </xf>
    <xf numFmtId="41" fontId="2" fillId="0" borderId="27" xfId="0" applyNumberFormat="1" applyFont="1" applyBorder="1" applyAlignment="1">
      <alignment vertical="top"/>
    </xf>
    <xf numFmtId="43" fontId="2" fillId="0" borderId="27" xfId="0" applyNumberFormat="1" applyFont="1" applyBorder="1" applyAlignment="1">
      <alignment vertical="top"/>
    </xf>
    <xf numFmtId="49" fontId="32" fillId="0" borderId="11" xfId="2" applyNumberFormat="1" applyFont="1" applyBorder="1" applyAlignment="1">
      <alignment horizontal="center" vertical="center"/>
    </xf>
    <xf numFmtId="0" fontId="32" fillId="0" borderId="11" xfId="2" quotePrefix="1" applyFont="1" applyBorder="1" applyAlignment="1">
      <alignment horizontal="center" vertical="center" wrapText="1"/>
    </xf>
    <xf numFmtId="43" fontId="2" fillId="0" borderId="1" xfId="0" applyNumberFormat="1" applyFont="1" applyBorder="1"/>
    <xf numFmtId="43" fontId="5" fillId="0" borderId="22" xfId="0" applyNumberFormat="1" applyFont="1" applyBorder="1" applyAlignment="1">
      <alignment vertical="top"/>
    </xf>
    <xf numFmtId="43" fontId="32" fillId="0" borderId="11" xfId="2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5" fillId="0" borderId="5" xfId="0" quotePrefix="1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/>
    </xf>
    <xf numFmtId="43" fontId="5" fillId="0" borderId="22" xfId="0" applyNumberFormat="1" applyFont="1" applyBorder="1" applyAlignment="1">
      <alignment horizontal="right" vertical="top"/>
    </xf>
    <xf numFmtId="43" fontId="2" fillId="0" borderId="23" xfId="0" applyNumberFormat="1" applyFont="1" applyBorder="1" applyAlignment="1">
      <alignment horizontal="right" vertical="top"/>
    </xf>
    <xf numFmtId="43" fontId="5" fillId="0" borderId="23" xfId="0" applyNumberFormat="1" applyFont="1" applyBorder="1" applyAlignment="1">
      <alignment horizontal="right" vertical="top"/>
    </xf>
    <xf numFmtId="43" fontId="2" fillId="0" borderId="27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indent="5"/>
    </xf>
    <xf numFmtId="0" fontId="8" fillId="0" borderId="0" xfId="0" applyFont="1" applyAlignment="1">
      <alignment horizontal="right" indent="5"/>
    </xf>
    <xf numFmtId="0" fontId="39" fillId="0" borderId="0" xfId="0" applyFont="1" applyAlignment="1">
      <alignment vertical="top"/>
    </xf>
    <xf numFmtId="0" fontId="27" fillId="0" borderId="0" xfId="0" applyFont="1" applyAlignment="1">
      <alignment vertical="top"/>
    </xf>
    <xf numFmtId="164" fontId="39" fillId="0" borderId="0" xfId="0" applyNumberFormat="1" applyFont="1" applyAlignment="1">
      <alignment vertical="top"/>
    </xf>
    <xf numFmtId="0" fontId="2" fillId="0" borderId="23" xfId="0" applyFont="1" applyBorder="1" applyAlignment="1">
      <alignment horizontal="right" vertical="top"/>
    </xf>
    <xf numFmtId="43" fontId="4" fillId="0" borderId="0" xfId="0" applyNumberFormat="1" applyFont="1" applyAlignment="1">
      <alignment vertical="top"/>
    </xf>
    <xf numFmtId="0" fontId="2" fillId="0" borderId="23" xfId="0" applyFont="1" applyBorder="1" applyAlignment="1">
      <alignment wrapText="1"/>
    </xf>
    <xf numFmtId="0" fontId="40" fillId="0" borderId="0" xfId="0" applyFont="1" applyAlignment="1">
      <alignment vertical="top" readingOrder="1"/>
    </xf>
    <xf numFmtId="0" fontId="41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164" fontId="41" fillId="0" borderId="0" xfId="0" applyNumberFormat="1" applyFont="1" applyAlignment="1">
      <alignment horizontal="right" vertical="top"/>
    </xf>
    <xf numFmtId="164" fontId="41" fillId="0" borderId="0" xfId="0" applyNumberFormat="1" applyFont="1" applyAlignment="1">
      <alignment vertical="top"/>
    </xf>
    <xf numFmtId="0" fontId="43" fillId="0" borderId="0" xfId="0" applyFont="1" applyAlignment="1">
      <alignment vertical="top" readingOrder="1"/>
    </xf>
    <xf numFmtId="0" fontId="41" fillId="0" borderId="0" xfId="0" applyFont="1" applyAlignment="1">
      <alignment vertical="top" readingOrder="1"/>
    </xf>
    <xf numFmtId="0" fontId="42" fillId="0" borderId="0" xfId="0" applyFont="1" applyAlignment="1">
      <alignment vertical="top" readingOrder="1"/>
    </xf>
    <xf numFmtId="0" fontId="4" fillId="0" borderId="0" xfId="0" applyNumberFormat="1" applyFont="1" applyAlignment="1">
      <alignment vertical="top"/>
    </xf>
    <xf numFmtId="0" fontId="13" fillId="0" borderId="17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32" fillId="0" borderId="11" xfId="2" applyNumberFormat="1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 wrapText="1"/>
    </xf>
    <xf numFmtId="165" fontId="32" fillId="0" borderId="11" xfId="2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9" fontId="32" fillId="0" borderId="1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</cellXfs>
  <cellStyles count="3">
    <cellStyle name="Normal" xfId="0" builtinId="0"/>
    <cellStyle name="Normal 2" xfId="2" xr:uid="{08A3CA63-60D4-4201-A7B4-EE335A8A6C42}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82550</xdr:colOff>
      <xdr:row>6</xdr:row>
      <xdr:rowOff>38100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B3800EC0-CB93-4900-9D36-EE7189894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25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177800</xdr:colOff>
      <xdr:row>219</xdr:row>
      <xdr:rowOff>114300</xdr:rowOff>
    </xdr:to>
    <xdr:pic>
      <xdr:nvPicPr>
        <xdr:cNvPr id="3" name="Picture -511">
          <a:extLst>
            <a:ext uri="{FF2B5EF4-FFF2-40B4-BE49-F238E27FC236}">
              <a16:creationId xmlns:a16="http://schemas.microsoft.com/office/drawing/2014/main" id="{2B995B5F-DDBE-46F8-B690-9807327E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778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82550</xdr:colOff>
      <xdr:row>5</xdr:row>
      <xdr:rowOff>69850</xdr:rowOff>
    </xdr:to>
    <xdr:pic>
      <xdr:nvPicPr>
        <xdr:cNvPr id="4" name="Picture -767">
          <a:extLst>
            <a:ext uri="{FF2B5EF4-FFF2-40B4-BE49-F238E27FC236}">
              <a16:creationId xmlns:a16="http://schemas.microsoft.com/office/drawing/2014/main" id="{5FFCC9D5-A9BB-45CA-8712-B8C8B7FC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25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177800</xdr:colOff>
      <xdr:row>257</xdr:row>
      <xdr:rowOff>114300</xdr:rowOff>
    </xdr:to>
    <xdr:pic>
      <xdr:nvPicPr>
        <xdr:cNvPr id="5" name="Picture -511">
          <a:extLst>
            <a:ext uri="{FF2B5EF4-FFF2-40B4-BE49-F238E27FC236}">
              <a16:creationId xmlns:a16="http://schemas.microsoft.com/office/drawing/2014/main" id="{2B9B22EA-3644-45EF-B5B3-B1E02783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778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0</xdr:col>
      <xdr:colOff>612775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274116-E130-4F70-83F6-9C16FB2A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ptanggarankas_bulan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7"/>
      <sheetName val="ANGGARAN KAS"/>
      <sheetName val="SCEDULE"/>
      <sheetName val="Sheet5"/>
    </sheetNames>
    <sheetDataSet>
      <sheetData sheetId="0"/>
      <sheetData sheetId="1"/>
      <sheetData sheetId="2"/>
      <sheetData sheetId="3">
        <row r="1">
          <cell r="B1"/>
          <cell r="C1"/>
          <cell r="D1" t="str">
            <v>JANUARI</v>
          </cell>
          <cell r="E1" t="str">
            <v>FEBRUARI</v>
          </cell>
          <cell r="F1" t="str">
            <v>MARET</v>
          </cell>
          <cell r="G1" t="str">
            <v>APRIL</v>
          </cell>
          <cell r="H1" t="str">
            <v>MEI</v>
          </cell>
          <cell r="I1" t="str">
            <v>JUNI</v>
          </cell>
          <cell r="J1" t="str">
            <v>JULI</v>
          </cell>
          <cell r="K1" t="str">
            <v>AGUSTUS</v>
          </cell>
          <cell r="L1" t="str">
            <v>SEPTEMBER</v>
          </cell>
          <cell r="M1" t="str">
            <v>OKTOBER</v>
          </cell>
          <cell r="N1" t="str">
            <v>NOPEMBER</v>
          </cell>
          <cell r="O1" t="str">
            <v>DESEMBER</v>
          </cell>
        </row>
        <row r="2">
          <cell r="B2"/>
          <cell r="C2" t="str">
            <v>7</v>
          </cell>
          <cell r="D2" t="str">
            <v>8</v>
          </cell>
          <cell r="E2" t="str">
            <v>9</v>
          </cell>
          <cell r="F2" t="str">
            <v>10</v>
          </cell>
          <cell r="G2" t="str">
            <v>11</v>
          </cell>
          <cell r="H2" t="str">
            <v>12</v>
          </cell>
          <cell r="I2" t="str">
            <v>13</v>
          </cell>
          <cell r="J2" t="str">
            <v>14</v>
          </cell>
          <cell r="K2" t="str">
            <v>15</v>
          </cell>
          <cell r="L2" t="str">
            <v>16</v>
          </cell>
          <cell r="M2" t="str">
            <v>17</v>
          </cell>
          <cell r="N2" t="str">
            <v>18</v>
          </cell>
          <cell r="O2" t="str">
            <v>19</v>
          </cell>
        </row>
        <row r="3">
          <cell r="B3" t="str">
            <v>BELANJA TIDAK LANGSUNG</v>
          </cell>
          <cell r="C3">
            <v>2478069559</v>
          </cell>
          <cell r="D3">
            <v>375076830</v>
          </cell>
          <cell r="E3">
            <v>375076830</v>
          </cell>
          <cell r="F3">
            <v>385844830</v>
          </cell>
          <cell r="G3">
            <v>574849780</v>
          </cell>
          <cell r="H3">
            <v>574449780</v>
          </cell>
          <cell r="I3">
            <v>556451290</v>
          </cell>
          <cell r="J3">
            <v>446944780</v>
          </cell>
          <cell r="K3">
            <v>444472080</v>
          </cell>
          <cell r="L3">
            <v>426073590</v>
          </cell>
          <cell r="M3">
            <v>391295355</v>
          </cell>
          <cell r="N3">
            <v>358863100</v>
          </cell>
          <cell r="O3">
            <v>184434183</v>
          </cell>
        </row>
        <row r="4">
          <cell r="B4" t="str">
            <v>Penyediaan Gaji dan Tunjangan ASN</v>
          </cell>
          <cell r="C4">
            <v>2478069559</v>
          </cell>
          <cell r="D4">
            <v>375076830</v>
          </cell>
          <cell r="E4">
            <v>375076830</v>
          </cell>
          <cell r="F4">
            <v>385844830</v>
          </cell>
          <cell r="G4">
            <v>574849780</v>
          </cell>
          <cell r="H4">
            <v>574449780</v>
          </cell>
          <cell r="I4">
            <v>556451290</v>
          </cell>
          <cell r="J4">
            <v>446944780</v>
          </cell>
          <cell r="K4">
            <v>444472080</v>
          </cell>
          <cell r="L4">
            <v>426073590</v>
          </cell>
          <cell r="M4">
            <v>391295355</v>
          </cell>
          <cell r="N4">
            <v>358863100</v>
          </cell>
          <cell r="O4">
            <v>184434183</v>
          </cell>
        </row>
        <row r="5">
          <cell r="B5" t="str">
            <v>Belanja Gaji Pokok ASN</v>
          </cell>
          <cell r="C5">
            <v>1117316000</v>
          </cell>
          <cell r="D5">
            <v>201641280</v>
          </cell>
          <cell r="E5">
            <v>201641280</v>
          </cell>
          <cell r="F5">
            <v>201641280</v>
          </cell>
          <cell r="G5">
            <v>262520320</v>
          </cell>
          <cell r="H5">
            <v>262520320</v>
          </cell>
          <cell r="I5">
            <v>249676080</v>
          </cell>
          <cell r="J5">
            <v>206654520</v>
          </cell>
          <cell r="K5">
            <v>206654520</v>
          </cell>
          <cell r="L5">
            <v>193810280</v>
          </cell>
          <cell r="M5">
            <v>162535220</v>
          </cell>
          <cell r="N5">
            <v>162535220</v>
          </cell>
          <cell r="O5">
            <v>27663680</v>
          </cell>
        </row>
        <row r="6">
          <cell r="B6" t="str">
            <v>Belanja Gaji Pokok PNS</v>
          </cell>
          <cell r="C6">
            <v>1117316000</v>
          </cell>
          <cell r="D6">
            <v>201641280</v>
          </cell>
          <cell r="E6">
            <v>201641280</v>
          </cell>
          <cell r="F6">
            <v>201641280</v>
          </cell>
          <cell r="G6">
            <v>262520320</v>
          </cell>
          <cell r="H6">
            <v>262520320</v>
          </cell>
          <cell r="I6">
            <v>249676080</v>
          </cell>
          <cell r="J6">
            <v>206654520</v>
          </cell>
          <cell r="K6">
            <v>206654520</v>
          </cell>
          <cell r="L6">
            <v>193810280</v>
          </cell>
          <cell r="M6">
            <v>162535220</v>
          </cell>
          <cell r="N6">
            <v>162535220</v>
          </cell>
          <cell r="O6">
            <v>27663680</v>
          </cell>
        </row>
        <row r="7">
          <cell r="B7" t="str">
            <v>Belanja Tunjangan Keluarga ASN</v>
          </cell>
          <cell r="C7">
            <v>145006000</v>
          </cell>
          <cell r="D7">
            <v>26003350</v>
          </cell>
          <cell r="E7">
            <v>26003350</v>
          </cell>
          <cell r="F7">
            <v>26003350</v>
          </cell>
          <cell r="G7">
            <v>33833220</v>
          </cell>
          <cell r="H7">
            <v>33833220</v>
          </cell>
          <cell r="I7">
            <v>32189970</v>
          </cell>
          <cell r="J7">
            <v>26582920</v>
          </cell>
          <cell r="K7">
            <v>26582920</v>
          </cell>
          <cell r="L7">
            <v>24939670</v>
          </cell>
          <cell r="M7">
            <v>20928140</v>
          </cell>
          <cell r="N7">
            <v>15933890</v>
          </cell>
          <cell r="O7">
            <v>0</v>
          </cell>
        </row>
        <row r="8">
          <cell r="B8" t="str">
            <v>Belanja Tunjangan Keluarga PNS</v>
          </cell>
          <cell r="C8">
            <v>145006000</v>
          </cell>
          <cell r="D8">
            <v>26003350</v>
          </cell>
          <cell r="E8">
            <v>26003350</v>
          </cell>
          <cell r="F8">
            <v>26003350</v>
          </cell>
          <cell r="G8">
            <v>33833220</v>
          </cell>
          <cell r="H8">
            <v>33833220</v>
          </cell>
          <cell r="I8">
            <v>32189970</v>
          </cell>
          <cell r="J8">
            <v>26582920</v>
          </cell>
          <cell r="K8">
            <v>26582920</v>
          </cell>
          <cell r="L8">
            <v>24939670</v>
          </cell>
          <cell r="M8">
            <v>20928140</v>
          </cell>
          <cell r="N8">
            <v>15933890</v>
          </cell>
          <cell r="O8">
            <v>0</v>
          </cell>
        </row>
        <row r="9">
          <cell r="B9" t="str">
            <v>Belanja Tunjangan Jabatan ASN</v>
          </cell>
          <cell r="C9">
            <v>69454000</v>
          </cell>
          <cell r="D9">
            <v>12115530</v>
          </cell>
          <cell r="E9">
            <v>12115530</v>
          </cell>
          <cell r="F9">
            <v>12115530</v>
          </cell>
          <cell r="G9">
            <v>14720380</v>
          </cell>
          <cell r="H9">
            <v>14720380</v>
          </cell>
          <cell r="I9">
            <v>13981790</v>
          </cell>
          <cell r="J9">
            <v>14720380</v>
          </cell>
          <cell r="K9">
            <v>12247680</v>
          </cell>
          <cell r="L9">
            <v>11509090</v>
          </cell>
          <cell r="M9">
            <v>-613830</v>
          </cell>
          <cell r="N9">
            <v>4694540</v>
          </cell>
          <cell r="O9">
            <v>0</v>
          </cell>
        </row>
        <row r="10">
          <cell r="B10" t="str">
            <v>Belanja Tunjangan Jabatan PNS</v>
          </cell>
          <cell r="C10">
            <v>69454000</v>
          </cell>
          <cell r="D10">
            <v>12115530</v>
          </cell>
          <cell r="E10">
            <v>12115530</v>
          </cell>
          <cell r="F10">
            <v>12115530</v>
          </cell>
          <cell r="G10">
            <v>14720380</v>
          </cell>
          <cell r="H10">
            <v>14720380</v>
          </cell>
          <cell r="I10">
            <v>13981790</v>
          </cell>
          <cell r="J10">
            <v>14720380</v>
          </cell>
          <cell r="K10">
            <v>12247680</v>
          </cell>
          <cell r="L10">
            <v>11509090</v>
          </cell>
          <cell r="M10">
            <v>-613830</v>
          </cell>
          <cell r="N10">
            <v>4694540</v>
          </cell>
          <cell r="O10">
            <v>0</v>
          </cell>
        </row>
        <row r="11">
          <cell r="B11" t="str">
            <v>Belanja Tunjangan Fungsional ASN</v>
          </cell>
          <cell r="C11">
            <v>7749000</v>
          </cell>
          <cell r="D11">
            <v>1928570</v>
          </cell>
          <cell r="E11">
            <v>1928570</v>
          </cell>
          <cell r="F11">
            <v>1928570</v>
          </cell>
          <cell r="G11">
            <v>2577980</v>
          </cell>
          <cell r="H11">
            <v>2577980</v>
          </cell>
          <cell r="I11">
            <v>2413170</v>
          </cell>
          <cell r="J11">
            <v>2190530</v>
          </cell>
          <cell r="K11">
            <v>2190530</v>
          </cell>
          <cell r="L11">
            <v>2025720</v>
          </cell>
          <cell r="M11">
            <v>-4668305</v>
          </cell>
          <cell r="N11">
            <v>503685</v>
          </cell>
          <cell r="O11">
            <v>0</v>
          </cell>
        </row>
        <row r="12">
          <cell r="B12" t="str">
            <v>Belanja Tunjangan Fungsional PNS</v>
          </cell>
          <cell r="C12">
            <v>7749000</v>
          </cell>
          <cell r="D12">
            <v>1928570</v>
          </cell>
          <cell r="E12">
            <v>1928570</v>
          </cell>
          <cell r="F12">
            <v>1928570</v>
          </cell>
          <cell r="G12">
            <v>2577980</v>
          </cell>
          <cell r="H12">
            <v>2577980</v>
          </cell>
          <cell r="I12">
            <v>2413170</v>
          </cell>
          <cell r="J12">
            <v>2190530</v>
          </cell>
          <cell r="K12">
            <v>2190530</v>
          </cell>
          <cell r="L12">
            <v>2025720</v>
          </cell>
          <cell r="M12">
            <v>-4668305</v>
          </cell>
          <cell r="N12">
            <v>503685</v>
          </cell>
          <cell r="O12">
            <v>0</v>
          </cell>
        </row>
        <row r="13">
          <cell r="B13" t="str">
            <v>Belanja Tunjangan Fungsional Umum ASN</v>
          </cell>
          <cell r="C13">
            <v>42046000</v>
          </cell>
          <cell r="D13">
            <v>7724340</v>
          </cell>
          <cell r="E13">
            <v>7724340</v>
          </cell>
          <cell r="F13">
            <v>7724340</v>
          </cell>
          <cell r="G13">
            <v>10073720</v>
          </cell>
          <cell r="H13">
            <v>10073720</v>
          </cell>
          <cell r="I13">
            <v>9570900</v>
          </cell>
          <cell r="J13">
            <v>7971420</v>
          </cell>
          <cell r="K13">
            <v>7971420</v>
          </cell>
          <cell r="L13">
            <v>7468600</v>
          </cell>
          <cell r="M13">
            <v>5293210</v>
          </cell>
          <cell r="N13">
            <v>2732990</v>
          </cell>
          <cell r="O13">
            <v>0</v>
          </cell>
        </row>
        <row r="14">
          <cell r="B14" t="str">
            <v>Belanja Tunjangan Fungsional Umum PNS</v>
          </cell>
          <cell r="C14">
            <v>42046000</v>
          </cell>
          <cell r="D14">
            <v>7724340</v>
          </cell>
          <cell r="E14">
            <v>7724340</v>
          </cell>
          <cell r="F14">
            <v>7724340</v>
          </cell>
          <cell r="G14">
            <v>10073720</v>
          </cell>
          <cell r="H14">
            <v>10073720</v>
          </cell>
          <cell r="I14">
            <v>9570900</v>
          </cell>
          <cell r="J14">
            <v>7971420</v>
          </cell>
          <cell r="K14">
            <v>7971420</v>
          </cell>
          <cell r="L14">
            <v>7468600</v>
          </cell>
          <cell r="M14">
            <v>5293210</v>
          </cell>
          <cell r="N14">
            <v>2732990</v>
          </cell>
          <cell r="O14">
            <v>0</v>
          </cell>
        </row>
        <row r="15">
          <cell r="B15" t="str">
            <v>Belanja Tunjangan Beras ASN</v>
          </cell>
          <cell r="C15">
            <v>76903000</v>
          </cell>
          <cell r="D15">
            <v>14188470</v>
          </cell>
          <cell r="E15">
            <v>14188470</v>
          </cell>
          <cell r="F15">
            <v>14188470</v>
          </cell>
          <cell r="G15">
            <v>18511460</v>
          </cell>
          <cell r="H15">
            <v>18511460</v>
          </cell>
          <cell r="I15">
            <v>17583150</v>
          </cell>
          <cell r="J15">
            <v>14666310</v>
          </cell>
          <cell r="K15">
            <v>14666310</v>
          </cell>
          <cell r="L15">
            <v>13738000</v>
          </cell>
          <cell r="M15">
            <v>11192205</v>
          </cell>
          <cell r="N15">
            <v>4998695</v>
          </cell>
          <cell r="O15">
            <v>0</v>
          </cell>
        </row>
        <row r="16">
          <cell r="B16" t="str">
            <v>Belanja Tunjangan Beras PNS</v>
          </cell>
          <cell r="C16">
            <v>76903000</v>
          </cell>
          <cell r="D16">
            <v>14188470</v>
          </cell>
          <cell r="E16">
            <v>14188470</v>
          </cell>
          <cell r="F16">
            <v>14188470</v>
          </cell>
          <cell r="G16">
            <v>18511460</v>
          </cell>
          <cell r="H16">
            <v>18511460</v>
          </cell>
          <cell r="I16">
            <v>17583150</v>
          </cell>
          <cell r="J16">
            <v>14666310</v>
          </cell>
          <cell r="K16">
            <v>14666310</v>
          </cell>
          <cell r="L16">
            <v>13738000</v>
          </cell>
          <cell r="M16">
            <v>11192205</v>
          </cell>
          <cell r="N16">
            <v>4998695</v>
          </cell>
          <cell r="O16">
            <v>0</v>
          </cell>
        </row>
        <row r="17">
          <cell r="B17" t="str">
            <v>Belanja Tunjangan PPh/Tunjangan Khusus ASN</v>
          </cell>
          <cell r="C17">
            <v>3752000</v>
          </cell>
          <cell r="D17">
            <v>651940</v>
          </cell>
          <cell r="E17">
            <v>651940</v>
          </cell>
          <cell r="F17">
            <v>951940</v>
          </cell>
          <cell r="G17">
            <v>1097200</v>
          </cell>
          <cell r="H17">
            <v>697200</v>
          </cell>
          <cell r="I17">
            <v>1048780</v>
          </cell>
          <cell r="J17">
            <v>697200</v>
          </cell>
          <cell r="K17">
            <v>697200</v>
          </cell>
          <cell r="L17">
            <v>648780</v>
          </cell>
          <cell r="M17">
            <v>-667180</v>
          </cell>
          <cell r="N17">
            <v>222000</v>
          </cell>
          <cell r="O17">
            <v>0</v>
          </cell>
        </row>
        <row r="18">
          <cell r="B18" t="str">
            <v>Belanja Tunjangan PPh/Tunjangan Khusus PNS</v>
          </cell>
          <cell r="C18">
            <v>3752000</v>
          </cell>
          <cell r="D18">
            <v>651940</v>
          </cell>
          <cell r="E18">
            <v>651940</v>
          </cell>
          <cell r="F18">
            <v>951940</v>
          </cell>
          <cell r="G18">
            <v>1097200</v>
          </cell>
          <cell r="H18">
            <v>697200</v>
          </cell>
          <cell r="I18">
            <v>1048780</v>
          </cell>
          <cell r="J18">
            <v>697200</v>
          </cell>
          <cell r="K18">
            <v>697200</v>
          </cell>
          <cell r="L18">
            <v>648780</v>
          </cell>
          <cell r="M18">
            <v>-667180</v>
          </cell>
          <cell r="N18">
            <v>222000</v>
          </cell>
          <cell r="O18">
            <v>0</v>
          </cell>
        </row>
        <row r="19">
          <cell r="B19" t="str">
            <v>Belanja Pembulatan Gaji ASN</v>
          </cell>
          <cell r="C19">
            <v>14000</v>
          </cell>
          <cell r="D19">
            <v>2260</v>
          </cell>
          <cell r="E19">
            <v>2260</v>
          </cell>
          <cell r="F19">
            <v>5260</v>
          </cell>
          <cell r="G19">
            <v>2800</v>
          </cell>
          <cell r="H19">
            <v>2800</v>
          </cell>
          <cell r="I19">
            <v>2620</v>
          </cell>
          <cell r="J19">
            <v>2800</v>
          </cell>
          <cell r="K19">
            <v>2800</v>
          </cell>
          <cell r="L19">
            <v>2620</v>
          </cell>
          <cell r="M19">
            <v>16260</v>
          </cell>
          <cell r="N19">
            <v>2260</v>
          </cell>
          <cell r="O19">
            <v>1260</v>
          </cell>
        </row>
        <row r="20">
          <cell r="B20" t="str">
            <v>Belanja Pembulatan Gaji PNS</v>
          </cell>
          <cell r="C20">
            <v>14000</v>
          </cell>
          <cell r="D20">
            <v>2260</v>
          </cell>
          <cell r="E20">
            <v>2260</v>
          </cell>
          <cell r="F20">
            <v>5260</v>
          </cell>
          <cell r="G20">
            <v>2800</v>
          </cell>
          <cell r="H20">
            <v>2800</v>
          </cell>
          <cell r="I20">
            <v>2620</v>
          </cell>
          <cell r="J20">
            <v>2800</v>
          </cell>
          <cell r="K20">
            <v>2800</v>
          </cell>
          <cell r="L20">
            <v>2620</v>
          </cell>
          <cell r="M20">
            <v>16260</v>
          </cell>
          <cell r="N20">
            <v>2260</v>
          </cell>
          <cell r="O20">
            <v>1260</v>
          </cell>
        </row>
        <row r="21">
          <cell r="B21" t="str">
            <v>Belanja Iuran Jaminan Kesehatan ASN</v>
          </cell>
          <cell r="C21">
            <v>116802675</v>
          </cell>
          <cell r="D21">
            <v>18793820</v>
          </cell>
          <cell r="E21">
            <v>18793820</v>
          </cell>
          <cell r="F21">
            <v>27793820</v>
          </cell>
          <cell r="G21">
            <v>22676600</v>
          </cell>
          <cell r="H21">
            <v>22676600</v>
          </cell>
          <cell r="I21">
            <v>21382340</v>
          </cell>
          <cell r="J21">
            <v>22676600</v>
          </cell>
          <cell r="K21">
            <v>22676600</v>
          </cell>
          <cell r="L21">
            <v>21382340</v>
          </cell>
          <cell r="M21">
            <v>55238825</v>
          </cell>
          <cell r="N21">
            <v>18793820</v>
          </cell>
          <cell r="O21">
            <v>9788490</v>
          </cell>
        </row>
        <row r="22">
          <cell r="B22" t="str">
            <v>Belanja Iuran Jaminan Kesehatan PNS</v>
          </cell>
          <cell r="C22">
            <v>116802675</v>
          </cell>
          <cell r="D22">
            <v>18793820</v>
          </cell>
          <cell r="E22">
            <v>18793820</v>
          </cell>
          <cell r="F22">
            <v>27793820</v>
          </cell>
          <cell r="G22">
            <v>22676600</v>
          </cell>
          <cell r="H22">
            <v>22676600</v>
          </cell>
          <cell r="I22">
            <v>21382340</v>
          </cell>
          <cell r="J22">
            <v>22676600</v>
          </cell>
          <cell r="K22">
            <v>22676600</v>
          </cell>
          <cell r="L22">
            <v>21382340</v>
          </cell>
          <cell r="M22">
            <v>55238825</v>
          </cell>
          <cell r="N22">
            <v>18793820</v>
          </cell>
          <cell r="O22">
            <v>9788490</v>
          </cell>
        </row>
        <row r="23">
          <cell r="B23" t="str">
            <v>Belanja Iuran Jaminan Kecelakaan Kerja ASN</v>
          </cell>
          <cell r="C23">
            <v>2682000</v>
          </cell>
          <cell r="D23">
            <v>439810</v>
          </cell>
          <cell r="E23">
            <v>439810</v>
          </cell>
          <cell r="F23">
            <v>657810</v>
          </cell>
          <cell r="G23">
            <v>532300</v>
          </cell>
          <cell r="H23">
            <v>532300</v>
          </cell>
          <cell r="I23">
            <v>501470</v>
          </cell>
          <cell r="J23">
            <v>532300</v>
          </cell>
          <cell r="K23">
            <v>532300</v>
          </cell>
          <cell r="L23">
            <v>501470</v>
          </cell>
          <cell r="M23">
            <v>101430</v>
          </cell>
          <cell r="N23">
            <v>224000</v>
          </cell>
          <cell r="O23">
            <v>0</v>
          </cell>
        </row>
        <row r="24">
          <cell r="B24" t="str">
            <v>Belanja Iuran Jaminan Kecelakaan Kerja PNS</v>
          </cell>
          <cell r="C24">
            <v>2682000</v>
          </cell>
          <cell r="D24">
            <v>439810</v>
          </cell>
          <cell r="E24">
            <v>439810</v>
          </cell>
          <cell r="F24">
            <v>657810</v>
          </cell>
          <cell r="G24">
            <v>532300</v>
          </cell>
          <cell r="H24">
            <v>532300</v>
          </cell>
          <cell r="I24">
            <v>501470</v>
          </cell>
          <cell r="J24">
            <v>532300</v>
          </cell>
          <cell r="K24">
            <v>532300</v>
          </cell>
          <cell r="L24">
            <v>501470</v>
          </cell>
          <cell r="M24">
            <v>101430</v>
          </cell>
          <cell r="N24">
            <v>224000</v>
          </cell>
          <cell r="O24">
            <v>0</v>
          </cell>
        </row>
        <row r="25">
          <cell r="B25" t="str">
            <v>Belanja Iuran Jaminan Kematian ASN</v>
          </cell>
          <cell r="C25">
            <v>8045000</v>
          </cell>
          <cell r="D25">
            <v>1533170</v>
          </cell>
          <cell r="E25">
            <v>1533170</v>
          </cell>
          <cell r="F25">
            <v>2208170</v>
          </cell>
          <cell r="G25">
            <v>1903100</v>
          </cell>
          <cell r="H25">
            <v>1903100</v>
          </cell>
          <cell r="I25">
            <v>1779790</v>
          </cell>
          <cell r="J25">
            <v>1903100</v>
          </cell>
          <cell r="K25">
            <v>1903100</v>
          </cell>
          <cell r="L25">
            <v>1779790</v>
          </cell>
          <cell r="M25">
            <v>-2132490</v>
          </cell>
          <cell r="N25">
            <v>670000</v>
          </cell>
          <cell r="O25">
            <v>0</v>
          </cell>
        </row>
        <row r="26">
          <cell r="B26" t="str">
            <v>Belanja Iuran Jaminan Kematian PNS</v>
          </cell>
          <cell r="C26">
            <v>8045000</v>
          </cell>
          <cell r="D26">
            <v>1533170</v>
          </cell>
          <cell r="E26">
            <v>1533170</v>
          </cell>
          <cell r="F26">
            <v>2208170</v>
          </cell>
          <cell r="G26">
            <v>1903100</v>
          </cell>
          <cell r="H26">
            <v>1903100</v>
          </cell>
          <cell r="I26">
            <v>1779790</v>
          </cell>
          <cell r="J26">
            <v>1903100</v>
          </cell>
          <cell r="K26">
            <v>1903100</v>
          </cell>
          <cell r="L26">
            <v>1779790</v>
          </cell>
          <cell r="M26">
            <v>-2132490</v>
          </cell>
          <cell r="N26">
            <v>670000</v>
          </cell>
          <cell r="O26">
            <v>0</v>
          </cell>
        </row>
        <row r="27">
          <cell r="B27" t="str">
            <v>Belanja Iuran Simpanan Peserta Tabungan Perumahan Rakyat ASN</v>
          </cell>
          <cell r="C27">
            <v>6908000</v>
          </cell>
          <cell r="D27">
            <v>1132290</v>
          </cell>
          <cell r="E27">
            <v>1132290</v>
          </cell>
          <cell r="F27">
            <v>1704290</v>
          </cell>
          <cell r="G27">
            <v>1370700</v>
          </cell>
          <cell r="H27">
            <v>1370700</v>
          </cell>
          <cell r="I27">
            <v>1291230</v>
          </cell>
          <cell r="J27">
            <v>1370700</v>
          </cell>
          <cell r="K27">
            <v>1370700</v>
          </cell>
          <cell r="L27">
            <v>1291230</v>
          </cell>
          <cell r="M27">
            <v>-2904130</v>
          </cell>
          <cell r="N27">
            <v>576000</v>
          </cell>
          <cell r="O27">
            <v>0</v>
          </cell>
        </row>
        <row r="28">
          <cell r="B28" t="str">
            <v>Belanja Iuran Simpanan Peserta Tabungan Perumahan Rakyat PNS</v>
          </cell>
          <cell r="C28">
            <v>6908000</v>
          </cell>
          <cell r="D28">
            <v>1132290</v>
          </cell>
          <cell r="E28">
            <v>1132290</v>
          </cell>
          <cell r="F28">
            <v>1704290</v>
          </cell>
          <cell r="G28">
            <v>1370700</v>
          </cell>
          <cell r="H28">
            <v>1370700</v>
          </cell>
          <cell r="I28">
            <v>1291230</v>
          </cell>
          <cell r="J28">
            <v>1370700</v>
          </cell>
          <cell r="K28">
            <v>1370700</v>
          </cell>
          <cell r="L28">
            <v>1291230</v>
          </cell>
          <cell r="M28">
            <v>-2904130</v>
          </cell>
          <cell r="N28">
            <v>576000</v>
          </cell>
          <cell r="O28">
            <v>0</v>
          </cell>
        </row>
        <row r="29">
          <cell r="B29" t="str">
            <v>Tambahan Penghasilan berdasarkan Beban Kerja ASN</v>
          </cell>
          <cell r="C29">
            <v>184225358</v>
          </cell>
          <cell r="D29">
            <v>30825000</v>
          </cell>
          <cell r="E29">
            <v>30825000</v>
          </cell>
          <cell r="F29">
            <v>30825000</v>
          </cell>
          <cell r="G29">
            <v>30825000</v>
          </cell>
          <cell r="H29">
            <v>30825000</v>
          </cell>
          <cell r="I29">
            <v>30825000</v>
          </cell>
          <cell r="J29">
            <v>30825000</v>
          </cell>
          <cell r="K29">
            <v>30825000</v>
          </cell>
          <cell r="L29">
            <v>30825000</v>
          </cell>
          <cell r="M29">
            <v>30825000</v>
          </cell>
          <cell r="N29">
            <v>30825000</v>
          </cell>
          <cell r="O29">
            <v>30828463</v>
          </cell>
        </row>
        <row r="30">
          <cell r="B30" t="str">
            <v>Tambahan Penghasilan berdasarkan Beban Kerja PNS</v>
          </cell>
          <cell r="C30">
            <v>184225358</v>
          </cell>
          <cell r="D30">
            <v>30825000</v>
          </cell>
          <cell r="E30">
            <v>30825000</v>
          </cell>
          <cell r="F30">
            <v>30825000</v>
          </cell>
          <cell r="G30">
            <v>30825000</v>
          </cell>
          <cell r="H30">
            <v>30825000</v>
          </cell>
          <cell r="I30">
            <v>30825000</v>
          </cell>
          <cell r="J30">
            <v>30825000</v>
          </cell>
          <cell r="K30">
            <v>30825000</v>
          </cell>
          <cell r="L30">
            <v>30825000</v>
          </cell>
          <cell r="M30">
            <v>30825000</v>
          </cell>
          <cell r="N30">
            <v>30825000</v>
          </cell>
          <cell r="O30">
            <v>30828463</v>
          </cell>
        </row>
        <row r="31">
          <cell r="B31" t="str">
            <v>Tambahan Penghasilan berdasarkan Prestasi Kerja ASN</v>
          </cell>
          <cell r="C31">
            <v>697166526</v>
          </cell>
          <cell r="D31">
            <v>58097000</v>
          </cell>
          <cell r="E31">
            <v>58097000</v>
          </cell>
          <cell r="F31">
            <v>58097000</v>
          </cell>
          <cell r="G31">
            <v>174205000</v>
          </cell>
          <cell r="H31">
            <v>174205000</v>
          </cell>
          <cell r="I31">
            <v>174205000</v>
          </cell>
          <cell r="J31">
            <v>116151000</v>
          </cell>
          <cell r="K31">
            <v>116151000</v>
          </cell>
          <cell r="L31">
            <v>116151000</v>
          </cell>
          <cell r="M31">
            <v>116151000</v>
          </cell>
          <cell r="N31">
            <v>116151000</v>
          </cell>
          <cell r="O31">
            <v>116152290</v>
          </cell>
        </row>
        <row r="32">
          <cell r="B32" t="str">
            <v>Tambahan Penghasilan berdasarkan Prestasi Kerja PNS</v>
          </cell>
          <cell r="C32">
            <v>697166526</v>
          </cell>
          <cell r="D32">
            <v>58097000</v>
          </cell>
          <cell r="E32">
            <v>58097000</v>
          </cell>
          <cell r="F32">
            <v>58097000</v>
          </cell>
          <cell r="G32">
            <v>174205000</v>
          </cell>
          <cell r="H32">
            <v>174205000</v>
          </cell>
          <cell r="I32">
            <v>174205000</v>
          </cell>
          <cell r="J32">
            <v>116151000</v>
          </cell>
          <cell r="K32">
            <v>116151000</v>
          </cell>
          <cell r="L32">
            <v>116151000</v>
          </cell>
          <cell r="M32">
            <v>116151000</v>
          </cell>
          <cell r="N32">
            <v>116151000</v>
          </cell>
          <cell r="O32">
            <v>116152290</v>
          </cell>
        </row>
        <row r="33">
          <cell r="B33" t="str">
            <v/>
          </cell>
          <cell r="C33">
            <v>2478069559</v>
          </cell>
          <cell r="D33">
            <v>375076830</v>
          </cell>
          <cell r="E33">
            <v>375076830</v>
          </cell>
          <cell r="F33">
            <v>385844830</v>
          </cell>
          <cell r="G33">
            <v>574849780</v>
          </cell>
          <cell r="H33">
            <v>574449780</v>
          </cell>
          <cell r="I33">
            <v>556451290</v>
          </cell>
          <cell r="J33">
            <v>446944780</v>
          </cell>
          <cell r="K33">
            <v>444472080</v>
          </cell>
          <cell r="L33">
            <v>426073590</v>
          </cell>
          <cell r="M33">
            <v>391295355</v>
          </cell>
          <cell r="N33">
            <v>358863100</v>
          </cell>
          <cell r="O33">
            <v>184434183</v>
          </cell>
        </row>
        <row r="34">
          <cell r="B34" t="str">
            <v>BELANJA LANGSUNG</v>
          </cell>
          <cell r="C34">
            <v>564000000</v>
          </cell>
          <cell r="D34">
            <v>33411000</v>
          </cell>
          <cell r="E34">
            <v>33411000</v>
          </cell>
          <cell r="F34">
            <v>61491000</v>
          </cell>
          <cell r="G34">
            <v>34591000</v>
          </cell>
          <cell r="H34">
            <v>33164000</v>
          </cell>
          <cell r="I34">
            <v>75451000</v>
          </cell>
          <cell r="J34">
            <v>55999000</v>
          </cell>
          <cell r="K34">
            <v>39594000</v>
          </cell>
          <cell r="L34">
            <v>55732000</v>
          </cell>
          <cell r="M34">
            <v>88766000</v>
          </cell>
          <cell r="N34">
            <v>26211000</v>
          </cell>
          <cell r="O34">
            <v>26179000</v>
          </cell>
        </row>
        <row r="35">
          <cell r="B35" t="str">
            <v>Perencanaan, Penganggaran, dan Evaluasi Kinerja Perangkat Daerah</v>
          </cell>
          <cell r="C35">
            <v>4000000</v>
          </cell>
          <cell r="D35">
            <v>77000</v>
          </cell>
          <cell r="E35">
            <v>77000</v>
          </cell>
          <cell r="F35">
            <v>1357000</v>
          </cell>
          <cell r="G35">
            <v>77000</v>
          </cell>
          <cell r="H35">
            <v>77000</v>
          </cell>
          <cell r="I35">
            <v>427000</v>
          </cell>
          <cell r="J35">
            <v>1147000</v>
          </cell>
          <cell r="K35">
            <v>77000</v>
          </cell>
          <cell r="L35">
            <v>177000</v>
          </cell>
          <cell r="M35">
            <v>349000</v>
          </cell>
          <cell r="N35">
            <v>77000</v>
          </cell>
          <cell r="O35">
            <v>81000</v>
          </cell>
        </row>
        <row r="36">
          <cell r="B36" t="str">
            <v>Penyusunan Dokumen Perencanaan Perangkat Daerah</v>
          </cell>
          <cell r="C36">
            <v>2000000</v>
          </cell>
          <cell r="D36">
            <v>0</v>
          </cell>
          <cell r="E36">
            <v>0</v>
          </cell>
          <cell r="F36">
            <v>930000</v>
          </cell>
          <cell r="G36">
            <v>0</v>
          </cell>
          <cell r="H36">
            <v>0</v>
          </cell>
          <cell r="I36">
            <v>0</v>
          </cell>
          <cell r="J36">
            <v>1070000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Belanja Barang dan Jasa</v>
          </cell>
          <cell r="C37">
            <v>2000000</v>
          </cell>
          <cell r="D37">
            <v>0</v>
          </cell>
          <cell r="E37">
            <v>0</v>
          </cell>
          <cell r="F37">
            <v>930000</v>
          </cell>
          <cell r="G37">
            <v>0</v>
          </cell>
          <cell r="H37">
            <v>0</v>
          </cell>
          <cell r="I37">
            <v>0</v>
          </cell>
          <cell r="J37">
            <v>1070000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/>
          </cell>
          <cell r="C38">
            <v>1533000</v>
          </cell>
          <cell r="D38">
            <v>0</v>
          </cell>
          <cell r="E38">
            <v>0</v>
          </cell>
          <cell r="F38">
            <v>730000</v>
          </cell>
          <cell r="G38">
            <v>0</v>
          </cell>
          <cell r="H38">
            <v>0</v>
          </cell>
          <cell r="I38">
            <v>0</v>
          </cell>
          <cell r="J38">
            <v>803000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/>
          </cell>
          <cell r="C39">
            <v>1063000</v>
          </cell>
          <cell r="D39">
            <v>0</v>
          </cell>
          <cell r="E39">
            <v>0</v>
          </cell>
          <cell r="F39">
            <v>500000</v>
          </cell>
          <cell r="G39">
            <v>0</v>
          </cell>
          <cell r="H39">
            <v>0</v>
          </cell>
          <cell r="I39">
            <v>0</v>
          </cell>
          <cell r="J39">
            <v>563000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/>
          </cell>
          <cell r="C40">
            <v>300000</v>
          </cell>
          <cell r="D40">
            <v>0</v>
          </cell>
          <cell r="E40">
            <v>0</v>
          </cell>
          <cell r="F40">
            <v>150000</v>
          </cell>
          <cell r="G40">
            <v>0</v>
          </cell>
          <cell r="H40">
            <v>0</v>
          </cell>
          <cell r="I40">
            <v>0</v>
          </cell>
          <cell r="J40">
            <v>150000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 t="str">
            <v/>
          </cell>
          <cell r="C41">
            <v>170000</v>
          </cell>
          <cell r="D41">
            <v>0</v>
          </cell>
          <cell r="E41">
            <v>0</v>
          </cell>
          <cell r="F41">
            <v>80000</v>
          </cell>
          <cell r="G41">
            <v>0</v>
          </cell>
          <cell r="H41">
            <v>0</v>
          </cell>
          <cell r="I41">
            <v>0</v>
          </cell>
          <cell r="J41">
            <v>90000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/>
          </cell>
          <cell r="C42">
            <v>467000</v>
          </cell>
          <cell r="D42">
            <v>0</v>
          </cell>
          <cell r="E42">
            <v>0</v>
          </cell>
          <cell r="F42">
            <v>200000</v>
          </cell>
          <cell r="G42">
            <v>0</v>
          </cell>
          <cell r="H42">
            <v>0</v>
          </cell>
          <cell r="I42">
            <v>0</v>
          </cell>
          <cell r="J42">
            <v>267000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/>
          </cell>
          <cell r="C43">
            <v>467000</v>
          </cell>
          <cell r="D43">
            <v>0</v>
          </cell>
          <cell r="E43">
            <v>0</v>
          </cell>
          <cell r="F43">
            <v>200000</v>
          </cell>
          <cell r="G43">
            <v>0</v>
          </cell>
          <cell r="H43">
            <v>0</v>
          </cell>
          <cell r="I43">
            <v>0</v>
          </cell>
          <cell r="J43">
            <v>267000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Koordinasi dan Penyusunan Laporan Capaian Kinerja dan Ikhtisar Realisasi Kinerja SKPD</v>
          </cell>
          <cell r="C44">
            <v>2000000</v>
          </cell>
          <cell r="D44">
            <v>77000</v>
          </cell>
          <cell r="E44">
            <v>77000</v>
          </cell>
          <cell r="F44">
            <v>427000</v>
          </cell>
          <cell r="G44">
            <v>77000</v>
          </cell>
          <cell r="H44">
            <v>77000</v>
          </cell>
          <cell r="I44">
            <v>427000</v>
          </cell>
          <cell r="J44">
            <v>77000</v>
          </cell>
          <cell r="K44">
            <v>77000</v>
          </cell>
          <cell r="L44">
            <v>177000</v>
          </cell>
          <cell r="M44">
            <v>349000</v>
          </cell>
          <cell r="N44">
            <v>77000</v>
          </cell>
          <cell r="O44">
            <v>81000</v>
          </cell>
        </row>
        <row r="45">
          <cell r="B45" t="str">
            <v>Belanja Barang dan Jasa</v>
          </cell>
          <cell r="C45">
            <v>2000000</v>
          </cell>
          <cell r="D45">
            <v>77000</v>
          </cell>
          <cell r="E45">
            <v>77000</v>
          </cell>
          <cell r="F45">
            <v>427000</v>
          </cell>
          <cell r="G45">
            <v>77000</v>
          </cell>
          <cell r="H45">
            <v>77000</v>
          </cell>
          <cell r="I45">
            <v>427000</v>
          </cell>
          <cell r="J45">
            <v>77000</v>
          </cell>
          <cell r="K45">
            <v>77000</v>
          </cell>
          <cell r="L45">
            <v>177000</v>
          </cell>
          <cell r="M45">
            <v>349000</v>
          </cell>
          <cell r="N45">
            <v>77000</v>
          </cell>
          <cell r="O45">
            <v>81000</v>
          </cell>
        </row>
        <row r="46">
          <cell r="B46" t="str">
            <v/>
          </cell>
          <cell r="C46">
            <v>1483000</v>
          </cell>
          <cell r="D46">
            <v>77000</v>
          </cell>
          <cell r="E46">
            <v>77000</v>
          </cell>
          <cell r="F46">
            <v>277000</v>
          </cell>
          <cell r="G46">
            <v>77000</v>
          </cell>
          <cell r="H46">
            <v>77000</v>
          </cell>
          <cell r="I46">
            <v>277000</v>
          </cell>
          <cell r="J46">
            <v>77000</v>
          </cell>
          <cell r="K46">
            <v>77000</v>
          </cell>
          <cell r="L46">
            <v>77000</v>
          </cell>
          <cell r="M46">
            <v>232000</v>
          </cell>
          <cell r="N46">
            <v>77000</v>
          </cell>
          <cell r="O46">
            <v>81000</v>
          </cell>
        </row>
        <row r="47">
          <cell r="B47" t="str">
            <v/>
          </cell>
          <cell r="C47">
            <v>928000</v>
          </cell>
          <cell r="D47">
            <v>77000</v>
          </cell>
          <cell r="E47">
            <v>77000</v>
          </cell>
          <cell r="F47">
            <v>77000</v>
          </cell>
          <cell r="G47">
            <v>77000</v>
          </cell>
          <cell r="H47">
            <v>77000</v>
          </cell>
          <cell r="I47">
            <v>77000</v>
          </cell>
          <cell r="J47">
            <v>77000</v>
          </cell>
          <cell r="K47">
            <v>77000</v>
          </cell>
          <cell r="L47">
            <v>77000</v>
          </cell>
          <cell r="M47">
            <v>77000</v>
          </cell>
          <cell r="N47">
            <v>77000</v>
          </cell>
          <cell r="O47">
            <v>81000</v>
          </cell>
        </row>
        <row r="48">
          <cell r="B48" t="str">
            <v/>
          </cell>
          <cell r="C48">
            <v>300000</v>
          </cell>
          <cell r="D48">
            <v>0</v>
          </cell>
          <cell r="E48">
            <v>0</v>
          </cell>
          <cell r="F48">
            <v>100000</v>
          </cell>
          <cell r="G48">
            <v>0</v>
          </cell>
          <cell r="H48">
            <v>0</v>
          </cell>
          <cell r="I48">
            <v>100000</v>
          </cell>
          <cell r="J48">
            <v>0</v>
          </cell>
          <cell r="K48">
            <v>0</v>
          </cell>
          <cell r="L48">
            <v>0</v>
          </cell>
          <cell r="M48">
            <v>100000</v>
          </cell>
          <cell r="N48">
            <v>0</v>
          </cell>
          <cell r="O48">
            <v>0</v>
          </cell>
        </row>
        <row r="49">
          <cell r="B49" t="str">
            <v/>
          </cell>
          <cell r="C49">
            <v>255000</v>
          </cell>
          <cell r="D49">
            <v>0</v>
          </cell>
          <cell r="E49">
            <v>0</v>
          </cell>
          <cell r="F49">
            <v>100000</v>
          </cell>
          <cell r="G49">
            <v>0</v>
          </cell>
          <cell r="H49">
            <v>0</v>
          </cell>
          <cell r="I49">
            <v>100000</v>
          </cell>
          <cell r="J49">
            <v>0</v>
          </cell>
          <cell r="K49">
            <v>0</v>
          </cell>
          <cell r="L49">
            <v>0</v>
          </cell>
          <cell r="M49">
            <v>55000</v>
          </cell>
          <cell r="N49">
            <v>0</v>
          </cell>
          <cell r="O49">
            <v>0</v>
          </cell>
        </row>
        <row r="50">
          <cell r="B50" t="str">
            <v/>
          </cell>
          <cell r="C50">
            <v>517000</v>
          </cell>
          <cell r="D50">
            <v>0</v>
          </cell>
          <cell r="E50">
            <v>0</v>
          </cell>
          <cell r="F50">
            <v>150000</v>
          </cell>
          <cell r="G50">
            <v>0</v>
          </cell>
          <cell r="H50">
            <v>0</v>
          </cell>
          <cell r="I50">
            <v>150000</v>
          </cell>
          <cell r="J50">
            <v>0</v>
          </cell>
          <cell r="K50">
            <v>0</v>
          </cell>
          <cell r="L50">
            <v>100000</v>
          </cell>
          <cell r="M50">
            <v>117000</v>
          </cell>
          <cell r="N50">
            <v>0</v>
          </cell>
          <cell r="O50">
            <v>0</v>
          </cell>
        </row>
        <row r="51">
          <cell r="B51" t="str">
            <v/>
          </cell>
          <cell r="C51">
            <v>517000</v>
          </cell>
          <cell r="D51">
            <v>0</v>
          </cell>
          <cell r="E51">
            <v>0</v>
          </cell>
          <cell r="F51">
            <v>150000</v>
          </cell>
          <cell r="G51">
            <v>0</v>
          </cell>
          <cell r="H51">
            <v>0</v>
          </cell>
          <cell r="I51">
            <v>150000</v>
          </cell>
          <cell r="J51">
            <v>0</v>
          </cell>
          <cell r="K51">
            <v>0</v>
          </cell>
          <cell r="L51">
            <v>100000</v>
          </cell>
          <cell r="M51">
            <v>117000</v>
          </cell>
          <cell r="N51">
            <v>0</v>
          </cell>
          <cell r="O51">
            <v>0</v>
          </cell>
        </row>
        <row r="52">
          <cell r="B52" t="str">
            <v>Administrasi Keuangan Perangkat Daerah</v>
          </cell>
          <cell r="C52">
            <v>6812000</v>
          </cell>
          <cell r="D52">
            <v>495000</v>
          </cell>
          <cell r="E52">
            <v>495000</v>
          </cell>
          <cell r="F52">
            <v>655000</v>
          </cell>
          <cell r="G52">
            <v>675000</v>
          </cell>
          <cell r="H52">
            <v>565000</v>
          </cell>
          <cell r="I52">
            <v>555000</v>
          </cell>
          <cell r="J52">
            <v>595000</v>
          </cell>
          <cell r="K52">
            <v>495000</v>
          </cell>
          <cell r="L52">
            <v>555000</v>
          </cell>
          <cell r="M52">
            <v>745000</v>
          </cell>
          <cell r="N52">
            <v>495000</v>
          </cell>
          <cell r="O52">
            <v>487000</v>
          </cell>
        </row>
        <row r="53">
          <cell r="B53" t="str">
            <v>Penyediaan Administrasi Pelaksanaan Tugas ASN</v>
          </cell>
          <cell r="C53">
            <v>3000000</v>
          </cell>
          <cell r="D53">
            <v>250000</v>
          </cell>
          <cell r="E53">
            <v>250000</v>
          </cell>
          <cell r="F53">
            <v>250000</v>
          </cell>
          <cell r="G53">
            <v>250000</v>
          </cell>
          <cell r="H53">
            <v>250000</v>
          </cell>
          <cell r="I53">
            <v>250000</v>
          </cell>
          <cell r="J53">
            <v>250000</v>
          </cell>
          <cell r="K53">
            <v>250000</v>
          </cell>
          <cell r="L53">
            <v>250000</v>
          </cell>
          <cell r="M53">
            <v>250000</v>
          </cell>
          <cell r="N53">
            <v>250000</v>
          </cell>
          <cell r="O53">
            <v>250000</v>
          </cell>
        </row>
        <row r="54">
          <cell r="B54" t="str">
            <v>Belanja Barang dan Jasa</v>
          </cell>
          <cell r="C54">
            <v>3000000</v>
          </cell>
          <cell r="D54">
            <v>250000</v>
          </cell>
          <cell r="E54">
            <v>250000</v>
          </cell>
          <cell r="F54">
            <v>250000</v>
          </cell>
          <cell r="G54">
            <v>250000</v>
          </cell>
          <cell r="H54">
            <v>250000</v>
          </cell>
          <cell r="I54">
            <v>250000</v>
          </cell>
          <cell r="J54">
            <v>250000</v>
          </cell>
          <cell r="K54">
            <v>250000</v>
          </cell>
          <cell r="L54">
            <v>250000</v>
          </cell>
          <cell r="M54">
            <v>250000</v>
          </cell>
          <cell r="N54">
            <v>250000</v>
          </cell>
          <cell r="O54">
            <v>250000</v>
          </cell>
        </row>
        <row r="55">
          <cell r="B55" t="str">
            <v/>
          </cell>
          <cell r="C55">
            <v>3000000</v>
          </cell>
          <cell r="D55">
            <v>250000</v>
          </cell>
          <cell r="E55">
            <v>250000</v>
          </cell>
          <cell r="F55">
            <v>250000</v>
          </cell>
          <cell r="G55">
            <v>250000</v>
          </cell>
          <cell r="H55">
            <v>250000</v>
          </cell>
          <cell r="I55">
            <v>250000</v>
          </cell>
          <cell r="J55">
            <v>250000</v>
          </cell>
          <cell r="K55">
            <v>250000</v>
          </cell>
          <cell r="L55">
            <v>250000</v>
          </cell>
          <cell r="M55">
            <v>250000</v>
          </cell>
          <cell r="N55">
            <v>250000</v>
          </cell>
          <cell r="O55">
            <v>250000</v>
          </cell>
        </row>
        <row r="56">
          <cell r="B56" t="str">
            <v/>
          </cell>
          <cell r="C56">
            <v>3000000</v>
          </cell>
          <cell r="D56">
            <v>250000</v>
          </cell>
          <cell r="E56">
            <v>250000</v>
          </cell>
          <cell r="F56">
            <v>250000</v>
          </cell>
          <cell r="G56">
            <v>250000</v>
          </cell>
          <cell r="H56">
            <v>250000</v>
          </cell>
          <cell r="I56">
            <v>250000</v>
          </cell>
          <cell r="J56">
            <v>250000</v>
          </cell>
          <cell r="K56">
            <v>250000</v>
          </cell>
          <cell r="L56">
            <v>250000</v>
          </cell>
          <cell r="M56">
            <v>250000</v>
          </cell>
          <cell r="N56">
            <v>250000</v>
          </cell>
          <cell r="O56">
            <v>250000</v>
          </cell>
        </row>
        <row r="57">
          <cell r="B57" t="str">
            <v>Koordinasi dan Penyusunan Laporan Keuangan Bulanan/Triwulanan/Semesteran SKPD</v>
          </cell>
          <cell r="C57">
            <v>2000000</v>
          </cell>
          <cell r="D57">
            <v>128000</v>
          </cell>
          <cell r="E57">
            <v>128000</v>
          </cell>
          <cell r="F57">
            <v>228000</v>
          </cell>
          <cell r="G57">
            <v>228000</v>
          </cell>
          <cell r="H57">
            <v>198000</v>
          </cell>
          <cell r="I57">
            <v>128000</v>
          </cell>
          <cell r="J57">
            <v>228000</v>
          </cell>
          <cell r="K57">
            <v>128000</v>
          </cell>
          <cell r="L57">
            <v>128000</v>
          </cell>
          <cell r="M57">
            <v>228000</v>
          </cell>
          <cell r="N57">
            <v>128000</v>
          </cell>
          <cell r="O57">
            <v>122000</v>
          </cell>
        </row>
        <row r="58">
          <cell r="B58" t="str">
            <v>Belanja Barang dan Jasa</v>
          </cell>
          <cell r="C58">
            <v>2000000</v>
          </cell>
          <cell r="D58">
            <v>128000</v>
          </cell>
          <cell r="E58">
            <v>128000</v>
          </cell>
          <cell r="F58">
            <v>228000</v>
          </cell>
          <cell r="G58">
            <v>228000</v>
          </cell>
          <cell r="H58">
            <v>198000</v>
          </cell>
          <cell r="I58">
            <v>128000</v>
          </cell>
          <cell r="J58">
            <v>228000</v>
          </cell>
          <cell r="K58">
            <v>128000</v>
          </cell>
          <cell r="L58">
            <v>128000</v>
          </cell>
          <cell r="M58">
            <v>228000</v>
          </cell>
          <cell r="N58">
            <v>128000</v>
          </cell>
          <cell r="O58">
            <v>122000</v>
          </cell>
        </row>
        <row r="59">
          <cell r="B59" t="str">
            <v/>
          </cell>
          <cell r="C59">
            <v>1405000</v>
          </cell>
          <cell r="D59">
            <v>78000</v>
          </cell>
          <cell r="E59">
            <v>78000</v>
          </cell>
          <cell r="F59">
            <v>178000</v>
          </cell>
          <cell r="G59">
            <v>178000</v>
          </cell>
          <cell r="H59">
            <v>148000</v>
          </cell>
          <cell r="I59">
            <v>78000</v>
          </cell>
          <cell r="J59">
            <v>178000</v>
          </cell>
          <cell r="K59">
            <v>78000</v>
          </cell>
          <cell r="L59">
            <v>78000</v>
          </cell>
          <cell r="M59">
            <v>178000</v>
          </cell>
          <cell r="N59">
            <v>78000</v>
          </cell>
          <cell r="O59">
            <v>77000</v>
          </cell>
        </row>
        <row r="60">
          <cell r="B60" t="str">
            <v/>
          </cell>
          <cell r="C60">
            <v>935000</v>
          </cell>
          <cell r="D60">
            <v>78000</v>
          </cell>
          <cell r="E60">
            <v>78000</v>
          </cell>
          <cell r="F60">
            <v>78000</v>
          </cell>
          <cell r="G60">
            <v>78000</v>
          </cell>
          <cell r="H60">
            <v>78000</v>
          </cell>
          <cell r="I60">
            <v>78000</v>
          </cell>
          <cell r="J60">
            <v>78000</v>
          </cell>
          <cell r="K60">
            <v>78000</v>
          </cell>
          <cell r="L60">
            <v>78000</v>
          </cell>
          <cell r="M60">
            <v>78000</v>
          </cell>
          <cell r="N60">
            <v>78000</v>
          </cell>
          <cell r="O60">
            <v>77000</v>
          </cell>
        </row>
        <row r="61">
          <cell r="B61" t="str">
            <v/>
          </cell>
          <cell r="C61">
            <v>300000</v>
          </cell>
          <cell r="D61">
            <v>0</v>
          </cell>
          <cell r="E61">
            <v>0</v>
          </cell>
          <cell r="F61">
            <v>100000</v>
          </cell>
          <cell r="G61">
            <v>0</v>
          </cell>
          <cell r="H61">
            <v>0</v>
          </cell>
          <cell r="I61">
            <v>0</v>
          </cell>
          <cell r="J61">
            <v>100000</v>
          </cell>
          <cell r="K61">
            <v>0</v>
          </cell>
          <cell r="L61">
            <v>0</v>
          </cell>
          <cell r="M61">
            <v>100000</v>
          </cell>
          <cell r="N61">
            <v>0</v>
          </cell>
          <cell r="O61">
            <v>0</v>
          </cell>
        </row>
        <row r="62">
          <cell r="B62" t="str">
            <v/>
          </cell>
          <cell r="C62">
            <v>170000</v>
          </cell>
          <cell r="D62">
            <v>0</v>
          </cell>
          <cell r="E62">
            <v>0</v>
          </cell>
          <cell r="F62">
            <v>0</v>
          </cell>
          <cell r="G62">
            <v>100000</v>
          </cell>
          <cell r="H62">
            <v>70000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/>
          </cell>
          <cell r="C63">
            <v>595000</v>
          </cell>
          <cell r="D63">
            <v>50000</v>
          </cell>
          <cell r="E63">
            <v>50000</v>
          </cell>
          <cell r="F63">
            <v>50000</v>
          </cell>
          <cell r="G63">
            <v>50000</v>
          </cell>
          <cell r="H63">
            <v>50000</v>
          </cell>
          <cell r="I63">
            <v>50000</v>
          </cell>
          <cell r="J63">
            <v>50000</v>
          </cell>
          <cell r="K63">
            <v>50000</v>
          </cell>
          <cell r="L63">
            <v>50000</v>
          </cell>
          <cell r="M63">
            <v>50000</v>
          </cell>
          <cell r="N63">
            <v>50000</v>
          </cell>
          <cell r="O63">
            <v>45000</v>
          </cell>
        </row>
        <row r="64">
          <cell r="B64" t="str">
            <v/>
          </cell>
          <cell r="C64">
            <v>595000</v>
          </cell>
          <cell r="D64">
            <v>50000</v>
          </cell>
          <cell r="E64">
            <v>50000</v>
          </cell>
          <cell r="F64">
            <v>50000</v>
          </cell>
          <cell r="G64">
            <v>50000</v>
          </cell>
          <cell r="H64">
            <v>50000</v>
          </cell>
          <cell r="I64">
            <v>50000</v>
          </cell>
          <cell r="J64">
            <v>50000</v>
          </cell>
          <cell r="K64">
            <v>50000</v>
          </cell>
          <cell r="L64">
            <v>50000</v>
          </cell>
          <cell r="M64">
            <v>50000</v>
          </cell>
          <cell r="N64">
            <v>50000</v>
          </cell>
          <cell r="O64">
            <v>45000</v>
          </cell>
        </row>
        <row r="65">
          <cell r="B65" t="str">
            <v>Penyusunan Pelaporan dan Analisis Prognosis Realisasi Anggaran</v>
          </cell>
          <cell r="C65">
            <v>1812000</v>
          </cell>
          <cell r="D65">
            <v>117000</v>
          </cell>
          <cell r="E65">
            <v>117000</v>
          </cell>
          <cell r="F65">
            <v>177000</v>
          </cell>
          <cell r="G65">
            <v>197000</v>
          </cell>
          <cell r="H65">
            <v>117000</v>
          </cell>
          <cell r="I65">
            <v>177000</v>
          </cell>
          <cell r="J65">
            <v>117000</v>
          </cell>
          <cell r="K65">
            <v>117000</v>
          </cell>
          <cell r="L65">
            <v>177000</v>
          </cell>
          <cell r="M65">
            <v>267000</v>
          </cell>
          <cell r="N65">
            <v>117000</v>
          </cell>
          <cell r="O65">
            <v>115000</v>
          </cell>
        </row>
        <row r="66">
          <cell r="B66" t="str">
            <v>Belanja Barang dan Jasa</v>
          </cell>
          <cell r="C66">
            <v>1812000</v>
          </cell>
          <cell r="D66">
            <v>117000</v>
          </cell>
          <cell r="E66">
            <v>117000</v>
          </cell>
          <cell r="F66">
            <v>177000</v>
          </cell>
          <cell r="G66">
            <v>197000</v>
          </cell>
          <cell r="H66">
            <v>117000</v>
          </cell>
          <cell r="I66">
            <v>177000</v>
          </cell>
          <cell r="J66">
            <v>117000</v>
          </cell>
          <cell r="K66">
            <v>117000</v>
          </cell>
          <cell r="L66">
            <v>177000</v>
          </cell>
          <cell r="M66">
            <v>267000</v>
          </cell>
          <cell r="N66">
            <v>117000</v>
          </cell>
          <cell r="O66">
            <v>115000</v>
          </cell>
        </row>
        <row r="67">
          <cell r="B67" t="str">
            <v/>
          </cell>
          <cell r="C67">
            <v>1312000</v>
          </cell>
          <cell r="D67">
            <v>75000</v>
          </cell>
          <cell r="E67">
            <v>75000</v>
          </cell>
          <cell r="F67">
            <v>135000</v>
          </cell>
          <cell r="G67">
            <v>155000</v>
          </cell>
          <cell r="H67">
            <v>75000</v>
          </cell>
          <cell r="I67">
            <v>135000</v>
          </cell>
          <cell r="J67">
            <v>75000</v>
          </cell>
          <cell r="K67">
            <v>75000</v>
          </cell>
          <cell r="L67">
            <v>135000</v>
          </cell>
          <cell r="M67">
            <v>225000</v>
          </cell>
          <cell r="N67">
            <v>75000</v>
          </cell>
          <cell r="O67">
            <v>77000</v>
          </cell>
        </row>
        <row r="68">
          <cell r="B68" t="str">
            <v/>
          </cell>
          <cell r="C68">
            <v>902000</v>
          </cell>
          <cell r="D68">
            <v>75000</v>
          </cell>
          <cell r="E68">
            <v>75000</v>
          </cell>
          <cell r="F68">
            <v>75000</v>
          </cell>
          <cell r="G68">
            <v>75000</v>
          </cell>
          <cell r="H68">
            <v>75000</v>
          </cell>
          <cell r="I68">
            <v>75000</v>
          </cell>
          <cell r="J68">
            <v>75000</v>
          </cell>
          <cell r="K68">
            <v>75000</v>
          </cell>
          <cell r="L68">
            <v>75000</v>
          </cell>
          <cell r="M68">
            <v>75000</v>
          </cell>
          <cell r="N68">
            <v>75000</v>
          </cell>
          <cell r="O68">
            <v>77000</v>
          </cell>
        </row>
        <row r="69">
          <cell r="B69" t="str">
            <v/>
          </cell>
          <cell r="C69">
            <v>240000</v>
          </cell>
          <cell r="D69">
            <v>0</v>
          </cell>
          <cell r="E69">
            <v>0</v>
          </cell>
          <cell r="F69">
            <v>60000</v>
          </cell>
          <cell r="G69">
            <v>0</v>
          </cell>
          <cell r="H69">
            <v>0</v>
          </cell>
          <cell r="I69">
            <v>60000</v>
          </cell>
          <cell r="J69">
            <v>0</v>
          </cell>
          <cell r="K69">
            <v>0</v>
          </cell>
          <cell r="L69">
            <v>60000</v>
          </cell>
          <cell r="M69">
            <v>60000</v>
          </cell>
          <cell r="N69">
            <v>0</v>
          </cell>
          <cell r="O69">
            <v>0</v>
          </cell>
        </row>
        <row r="70">
          <cell r="B70" t="str">
            <v/>
          </cell>
          <cell r="C70">
            <v>170000</v>
          </cell>
          <cell r="D70">
            <v>0</v>
          </cell>
          <cell r="E70">
            <v>0</v>
          </cell>
          <cell r="F70">
            <v>0</v>
          </cell>
          <cell r="G70">
            <v>80000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90000</v>
          </cell>
          <cell r="N70">
            <v>0</v>
          </cell>
          <cell r="O70">
            <v>0</v>
          </cell>
        </row>
        <row r="71">
          <cell r="B71" t="str">
            <v/>
          </cell>
          <cell r="C71">
            <v>500000</v>
          </cell>
          <cell r="D71">
            <v>42000</v>
          </cell>
          <cell r="E71">
            <v>42000</v>
          </cell>
          <cell r="F71">
            <v>42000</v>
          </cell>
          <cell r="G71">
            <v>42000</v>
          </cell>
          <cell r="H71">
            <v>42000</v>
          </cell>
          <cell r="I71">
            <v>42000</v>
          </cell>
          <cell r="J71">
            <v>42000</v>
          </cell>
          <cell r="K71">
            <v>42000</v>
          </cell>
          <cell r="L71">
            <v>42000</v>
          </cell>
          <cell r="M71">
            <v>42000</v>
          </cell>
          <cell r="N71">
            <v>42000</v>
          </cell>
          <cell r="O71">
            <v>38000</v>
          </cell>
        </row>
        <row r="72">
          <cell r="B72" t="str">
            <v/>
          </cell>
          <cell r="C72">
            <v>500000</v>
          </cell>
          <cell r="D72">
            <v>42000</v>
          </cell>
          <cell r="E72">
            <v>42000</v>
          </cell>
          <cell r="F72">
            <v>42000</v>
          </cell>
          <cell r="G72">
            <v>42000</v>
          </cell>
          <cell r="H72">
            <v>42000</v>
          </cell>
          <cell r="I72">
            <v>42000</v>
          </cell>
          <cell r="J72">
            <v>42000</v>
          </cell>
          <cell r="K72">
            <v>42000</v>
          </cell>
          <cell r="L72">
            <v>42000</v>
          </cell>
          <cell r="M72">
            <v>42000</v>
          </cell>
          <cell r="N72">
            <v>42000</v>
          </cell>
          <cell r="O72">
            <v>38000</v>
          </cell>
        </row>
        <row r="73">
          <cell r="B73" t="str">
            <v>Administrasi Umum Perangkat Daerah</v>
          </cell>
          <cell r="C73">
            <v>18498280</v>
          </cell>
          <cell r="D73">
            <v>1541000</v>
          </cell>
          <cell r="E73">
            <v>1541000</v>
          </cell>
          <cell r="F73">
            <v>1541000</v>
          </cell>
          <cell r="G73">
            <v>1541000</v>
          </cell>
          <cell r="H73">
            <v>1541000</v>
          </cell>
          <cell r="I73">
            <v>1541000</v>
          </cell>
          <cell r="J73">
            <v>1541000</v>
          </cell>
          <cell r="K73">
            <v>1541000</v>
          </cell>
          <cell r="L73">
            <v>1541000</v>
          </cell>
          <cell r="M73">
            <v>1541000</v>
          </cell>
          <cell r="N73">
            <v>1541000</v>
          </cell>
          <cell r="O73">
            <v>1547280</v>
          </cell>
        </row>
        <row r="74">
          <cell r="B74" t="str">
            <v>Penyediaan Komponen Instalasi Listrik/Penerangan Bangunan Kantor</v>
          </cell>
          <cell r="C74">
            <v>1757000</v>
          </cell>
          <cell r="D74">
            <v>146000</v>
          </cell>
          <cell r="E74">
            <v>146000</v>
          </cell>
          <cell r="F74">
            <v>146000</v>
          </cell>
          <cell r="G74">
            <v>146000</v>
          </cell>
          <cell r="H74">
            <v>146000</v>
          </cell>
          <cell r="I74">
            <v>146000</v>
          </cell>
          <cell r="J74">
            <v>146000</v>
          </cell>
          <cell r="K74">
            <v>146000</v>
          </cell>
          <cell r="L74">
            <v>146000</v>
          </cell>
          <cell r="M74">
            <v>146000</v>
          </cell>
          <cell r="N74">
            <v>146000</v>
          </cell>
          <cell r="O74">
            <v>151000</v>
          </cell>
        </row>
        <row r="75">
          <cell r="B75" t="str">
            <v>Belanja Barang dan Jasa</v>
          </cell>
          <cell r="C75">
            <v>1757000</v>
          </cell>
          <cell r="D75">
            <v>146000</v>
          </cell>
          <cell r="E75">
            <v>146000</v>
          </cell>
          <cell r="F75">
            <v>146000</v>
          </cell>
          <cell r="G75">
            <v>146000</v>
          </cell>
          <cell r="H75">
            <v>146000</v>
          </cell>
          <cell r="I75">
            <v>146000</v>
          </cell>
          <cell r="J75">
            <v>146000</v>
          </cell>
          <cell r="K75">
            <v>146000</v>
          </cell>
          <cell r="L75">
            <v>146000</v>
          </cell>
          <cell r="M75">
            <v>146000</v>
          </cell>
          <cell r="N75">
            <v>146000</v>
          </cell>
          <cell r="O75">
            <v>151000</v>
          </cell>
        </row>
        <row r="76">
          <cell r="B76" t="str">
            <v/>
          </cell>
          <cell r="C76">
            <v>1757000</v>
          </cell>
          <cell r="D76">
            <v>146000</v>
          </cell>
          <cell r="E76">
            <v>146000</v>
          </cell>
          <cell r="F76">
            <v>146000</v>
          </cell>
          <cell r="G76">
            <v>146000</v>
          </cell>
          <cell r="H76">
            <v>146000</v>
          </cell>
          <cell r="I76">
            <v>146000</v>
          </cell>
          <cell r="J76">
            <v>146000</v>
          </cell>
          <cell r="K76">
            <v>146000</v>
          </cell>
          <cell r="L76">
            <v>146000</v>
          </cell>
          <cell r="M76">
            <v>146000</v>
          </cell>
          <cell r="N76">
            <v>146000</v>
          </cell>
          <cell r="O76">
            <v>151000</v>
          </cell>
        </row>
        <row r="77">
          <cell r="B77" t="str">
            <v/>
          </cell>
          <cell r="C77">
            <v>1757000</v>
          </cell>
          <cell r="D77">
            <v>146000</v>
          </cell>
          <cell r="E77">
            <v>146000</v>
          </cell>
          <cell r="F77">
            <v>146000</v>
          </cell>
          <cell r="G77">
            <v>146000</v>
          </cell>
          <cell r="H77">
            <v>146000</v>
          </cell>
          <cell r="I77">
            <v>146000</v>
          </cell>
          <cell r="J77">
            <v>146000</v>
          </cell>
          <cell r="K77">
            <v>146000</v>
          </cell>
          <cell r="L77">
            <v>146000</v>
          </cell>
          <cell r="M77">
            <v>146000</v>
          </cell>
          <cell r="N77">
            <v>146000</v>
          </cell>
          <cell r="O77">
            <v>151000</v>
          </cell>
        </row>
        <row r="78">
          <cell r="B78" t="str">
            <v>Penyediaan Peralatan dan Perlengkapan Kantor</v>
          </cell>
          <cell r="C78">
            <v>6241280</v>
          </cell>
          <cell r="D78">
            <v>520000</v>
          </cell>
          <cell r="E78">
            <v>520000</v>
          </cell>
          <cell r="F78">
            <v>520000</v>
          </cell>
          <cell r="G78">
            <v>520000</v>
          </cell>
          <cell r="H78">
            <v>520000</v>
          </cell>
          <cell r="I78">
            <v>520000</v>
          </cell>
          <cell r="J78">
            <v>520000</v>
          </cell>
          <cell r="K78">
            <v>520000</v>
          </cell>
          <cell r="L78">
            <v>520000</v>
          </cell>
          <cell r="M78">
            <v>520000</v>
          </cell>
          <cell r="N78">
            <v>520000</v>
          </cell>
          <cell r="O78">
            <v>521280</v>
          </cell>
        </row>
        <row r="79">
          <cell r="B79" t="str">
            <v>Belanja Barang dan Jasa</v>
          </cell>
          <cell r="C79">
            <v>6241280</v>
          </cell>
          <cell r="D79">
            <v>520000</v>
          </cell>
          <cell r="E79">
            <v>520000</v>
          </cell>
          <cell r="F79">
            <v>520000</v>
          </cell>
          <cell r="G79">
            <v>520000</v>
          </cell>
          <cell r="H79">
            <v>520000</v>
          </cell>
          <cell r="I79">
            <v>520000</v>
          </cell>
          <cell r="J79">
            <v>520000</v>
          </cell>
          <cell r="K79">
            <v>520000</v>
          </cell>
          <cell r="L79">
            <v>520000</v>
          </cell>
          <cell r="M79">
            <v>520000</v>
          </cell>
          <cell r="N79">
            <v>520000</v>
          </cell>
          <cell r="O79">
            <v>521280</v>
          </cell>
        </row>
        <row r="80">
          <cell r="B80" t="str">
            <v/>
          </cell>
          <cell r="C80">
            <v>6241280</v>
          </cell>
          <cell r="D80">
            <v>520000</v>
          </cell>
          <cell r="E80">
            <v>520000</v>
          </cell>
          <cell r="F80">
            <v>520000</v>
          </cell>
          <cell r="G80">
            <v>520000</v>
          </cell>
          <cell r="H80">
            <v>520000</v>
          </cell>
          <cell r="I80">
            <v>520000</v>
          </cell>
          <cell r="J80">
            <v>520000</v>
          </cell>
          <cell r="K80">
            <v>520000</v>
          </cell>
          <cell r="L80">
            <v>520000</v>
          </cell>
          <cell r="M80">
            <v>520000</v>
          </cell>
          <cell r="N80">
            <v>520000</v>
          </cell>
          <cell r="O80">
            <v>521280</v>
          </cell>
        </row>
        <row r="81">
          <cell r="B81" t="str">
            <v/>
          </cell>
          <cell r="C81">
            <v>3926280</v>
          </cell>
          <cell r="D81">
            <v>327000</v>
          </cell>
          <cell r="E81">
            <v>327000</v>
          </cell>
          <cell r="F81">
            <v>327000</v>
          </cell>
          <cell r="G81">
            <v>327000</v>
          </cell>
          <cell r="H81">
            <v>327000</v>
          </cell>
          <cell r="I81">
            <v>327000</v>
          </cell>
          <cell r="J81">
            <v>327000</v>
          </cell>
          <cell r="K81">
            <v>327000</v>
          </cell>
          <cell r="L81">
            <v>327000</v>
          </cell>
          <cell r="M81">
            <v>327000</v>
          </cell>
          <cell r="N81">
            <v>327000</v>
          </cell>
          <cell r="O81">
            <v>329280</v>
          </cell>
        </row>
        <row r="82">
          <cell r="B82" t="str">
            <v/>
          </cell>
          <cell r="C82">
            <v>1380000</v>
          </cell>
          <cell r="D82">
            <v>115000</v>
          </cell>
          <cell r="E82">
            <v>115000</v>
          </cell>
          <cell r="F82">
            <v>115000</v>
          </cell>
          <cell r="G82">
            <v>115000</v>
          </cell>
          <cell r="H82">
            <v>115000</v>
          </cell>
          <cell r="I82">
            <v>115000</v>
          </cell>
          <cell r="J82">
            <v>115000</v>
          </cell>
          <cell r="K82">
            <v>115000</v>
          </cell>
          <cell r="L82">
            <v>115000</v>
          </cell>
          <cell r="M82">
            <v>115000</v>
          </cell>
          <cell r="N82">
            <v>115000</v>
          </cell>
          <cell r="O82">
            <v>115000</v>
          </cell>
        </row>
        <row r="83">
          <cell r="B83" t="str">
            <v/>
          </cell>
          <cell r="C83">
            <v>935000</v>
          </cell>
          <cell r="D83">
            <v>78000</v>
          </cell>
          <cell r="E83">
            <v>78000</v>
          </cell>
          <cell r="F83">
            <v>78000</v>
          </cell>
          <cell r="G83">
            <v>78000</v>
          </cell>
          <cell r="H83">
            <v>78000</v>
          </cell>
          <cell r="I83">
            <v>78000</v>
          </cell>
          <cell r="J83">
            <v>78000</v>
          </cell>
          <cell r="K83">
            <v>78000</v>
          </cell>
          <cell r="L83">
            <v>78000</v>
          </cell>
          <cell r="M83">
            <v>78000</v>
          </cell>
          <cell r="N83">
            <v>78000</v>
          </cell>
          <cell r="O83">
            <v>77000</v>
          </cell>
        </row>
        <row r="84">
          <cell r="B84" t="str">
            <v>Penyediaan Barang Cetakan dan Penggandaan</v>
          </cell>
          <cell r="C84">
            <v>4500000</v>
          </cell>
          <cell r="D84">
            <v>375000</v>
          </cell>
          <cell r="E84">
            <v>375000</v>
          </cell>
          <cell r="F84">
            <v>375000</v>
          </cell>
          <cell r="G84">
            <v>375000</v>
          </cell>
          <cell r="H84">
            <v>375000</v>
          </cell>
          <cell r="I84">
            <v>375000</v>
          </cell>
          <cell r="J84">
            <v>375000</v>
          </cell>
          <cell r="K84">
            <v>375000</v>
          </cell>
          <cell r="L84">
            <v>375000</v>
          </cell>
          <cell r="M84">
            <v>375000</v>
          </cell>
          <cell r="N84">
            <v>375000</v>
          </cell>
          <cell r="O84">
            <v>375000</v>
          </cell>
        </row>
        <row r="85">
          <cell r="B85" t="str">
            <v>Belanja Barang dan Jasa</v>
          </cell>
          <cell r="C85">
            <v>4500000</v>
          </cell>
          <cell r="D85">
            <v>375000</v>
          </cell>
          <cell r="E85">
            <v>375000</v>
          </cell>
          <cell r="F85">
            <v>375000</v>
          </cell>
          <cell r="G85">
            <v>375000</v>
          </cell>
          <cell r="H85">
            <v>375000</v>
          </cell>
          <cell r="I85">
            <v>375000</v>
          </cell>
          <cell r="J85">
            <v>375000</v>
          </cell>
          <cell r="K85">
            <v>375000</v>
          </cell>
          <cell r="L85">
            <v>375000</v>
          </cell>
          <cell r="M85">
            <v>375000</v>
          </cell>
          <cell r="N85">
            <v>375000</v>
          </cell>
          <cell r="O85">
            <v>375000</v>
          </cell>
        </row>
        <row r="86">
          <cell r="B86" t="str">
            <v/>
          </cell>
          <cell r="C86">
            <v>4500000</v>
          </cell>
          <cell r="D86">
            <v>375000</v>
          </cell>
          <cell r="E86">
            <v>375000</v>
          </cell>
          <cell r="F86">
            <v>375000</v>
          </cell>
          <cell r="G86">
            <v>375000</v>
          </cell>
          <cell r="H86">
            <v>375000</v>
          </cell>
          <cell r="I86">
            <v>375000</v>
          </cell>
          <cell r="J86">
            <v>375000</v>
          </cell>
          <cell r="K86">
            <v>375000</v>
          </cell>
          <cell r="L86">
            <v>375000</v>
          </cell>
          <cell r="M86">
            <v>375000</v>
          </cell>
          <cell r="N86">
            <v>375000</v>
          </cell>
          <cell r="O86">
            <v>375000</v>
          </cell>
        </row>
        <row r="87">
          <cell r="B87" t="str">
            <v/>
          </cell>
          <cell r="C87">
            <v>4500000</v>
          </cell>
          <cell r="D87">
            <v>375000</v>
          </cell>
          <cell r="E87">
            <v>375000</v>
          </cell>
          <cell r="F87">
            <v>375000</v>
          </cell>
          <cell r="G87">
            <v>375000</v>
          </cell>
          <cell r="H87">
            <v>375000</v>
          </cell>
          <cell r="I87">
            <v>375000</v>
          </cell>
          <cell r="J87">
            <v>375000</v>
          </cell>
          <cell r="K87">
            <v>375000</v>
          </cell>
          <cell r="L87">
            <v>375000</v>
          </cell>
          <cell r="M87">
            <v>375000</v>
          </cell>
          <cell r="N87">
            <v>375000</v>
          </cell>
          <cell r="O87">
            <v>375000</v>
          </cell>
        </row>
        <row r="88">
          <cell r="B88" t="str">
            <v>Fasilitasi Kunjungan Tamu</v>
          </cell>
          <cell r="C88">
            <v>3000000</v>
          </cell>
          <cell r="D88">
            <v>250000</v>
          </cell>
          <cell r="E88">
            <v>250000</v>
          </cell>
          <cell r="F88">
            <v>250000</v>
          </cell>
          <cell r="G88">
            <v>250000</v>
          </cell>
          <cell r="H88">
            <v>250000</v>
          </cell>
          <cell r="I88">
            <v>250000</v>
          </cell>
          <cell r="J88">
            <v>250000</v>
          </cell>
          <cell r="K88">
            <v>250000</v>
          </cell>
          <cell r="L88">
            <v>250000</v>
          </cell>
          <cell r="M88">
            <v>250000</v>
          </cell>
          <cell r="N88">
            <v>250000</v>
          </cell>
          <cell r="O88">
            <v>250000</v>
          </cell>
        </row>
        <row r="89">
          <cell r="B89" t="str">
            <v>Belanja Barang dan Jasa</v>
          </cell>
          <cell r="C89">
            <v>3000000</v>
          </cell>
          <cell r="D89">
            <v>250000</v>
          </cell>
          <cell r="E89">
            <v>250000</v>
          </cell>
          <cell r="F89">
            <v>250000</v>
          </cell>
          <cell r="G89">
            <v>250000</v>
          </cell>
          <cell r="H89">
            <v>250000</v>
          </cell>
          <cell r="I89">
            <v>250000</v>
          </cell>
          <cell r="J89">
            <v>250000</v>
          </cell>
          <cell r="K89">
            <v>250000</v>
          </cell>
          <cell r="L89">
            <v>250000</v>
          </cell>
          <cell r="M89">
            <v>250000</v>
          </cell>
          <cell r="N89">
            <v>250000</v>
          </cell>
          <cell r="O89">
            <v>250000</v>
          </cell>
        </row>
        <row r="90">
          <cell r="B90" t="str">
            <v/>
          </cell>
          <cell r="C90">
            <v>3000000</v>
          </cell>
          <cell r="D90">
            <v>250000</v>
          </cell>
          <cell r="E90">
            <v>250000</v>
          </cell>
          <cell r="F90">
            <v>250000</v>
          </cell>
          <cell r="G90">
            <v>250000</v>
          </cell>
          <cell r="H90">
            <v>250000</v>
          </cell>
          <cell r="I90">
            <v>250000</v>
          </cell>
          <cell r="J90">
            <v>250000</v>
          </cell>
          <cell r="K90">
            <v>250000</v>
          </cell>
          <cell r="L90">
            <v>250000</v>
          </cell>
          <cell r="M90">
            <v>250000</v>
          </cell>
          <cell r="N90">
            <v>250000</v>
          </cell>
          <cell r="O90">
            <v>250000</v>
          </cell>
        </row>
        <row r="91">
          <cell r="B91" t="str">
            <v/>
          </cell>
          <cell r="C91">
            <v>3000000</v>
          </cell>
          <cell r="D91">
            <v>250000</v>
          </cell>
          <cell r="E91">
            <v>250000</v>
          </cell>
          <cell r="F91">
            <v>250000</v>
          </cell>
          <cell r="G91">
            <v>250000</v>
          </cell>
          <cell r="H91">
            <v>250000</v>
          </cell>
          <cell r="I91">
            <v>250000</v>
          </cell>
          <cell r="J91">
            <v>250000</v>
          </cell>
          <cell r="K91">
            <v>250000</v>
          </cell>
          <cell r="L91">
            <v>250000</v>
          </cell>
          <cell r="M91">
            <v>250000</v>
          </cell>
          <cell r="N91">
            <v>250000</v>
          </cell>
          <cell r="O91">
            <v>250000</v>
          </cell>
        </row>
        <row r="92">
          <cell r="B92" t="str">
            <v>Penyelenggaraan Rapat Koordinasi dan Konsultasi SKPD</v>
          </cell>
          <cell r="C92">
            <v>3000000</v>
          </cell>
          <cell r="D92">
            <v>250000</v>
          </cell>
          <cell r="E92">
            <v>250000</v>
          </cell>
          <cell r="F92">
            <v>250000</v>
          </cell>
          <cell r="G92">
            <v>250000</v>
          </cell>
          <cell r="H92">
            <v>250000</v>
          </cell>
          <cell r="I92">
            <v>250000</v>
          </cell>
          <cell r="J92">
            <v>250000</v>
          </cell>
          <cell r="K92">
            <v>250000</v>
          </cell>
          <cell r="L92">
            <v>250000</v>
          </cell>
          <cell r="M92">
            <v>250000</v>
          </cell>
          <cell r="N92">
            <v>250000</v>
          </cell>
          <cell r="O92">
            <v>250000</v>
          </cell>
        </row>
        <row r="93">
          <cell r="B93" t="str">
            <v>Belanja Barang dan Jasa</v>
          </cell>
          <cell r="C93">
            <v>3000000</v>
          </cell>
          <cell r="D93">
            <v>250000</v>
          </cell>
          <cell r="E93">
            <v>250000</v>
          </cell>
          <cell r="F93">
            <v>250000</v>
          </cell>
          <cell r="G93">
            <v>250000</v>
          </cell>
          <cell r="H93">
            <v>250000</v>
          </cell>
          <cell r="I93">
            <v>250000</v>
          </cell>
          <cell r="J93">
            <v>250000</v>
          </cell>
          <cell r="K93">
            <v>250000</v>
          </cell>
          <cell r="L93">
            <v>250000</v>
          </cell>
          <cell r="M93">
            <v>250000</v>
          </cell>
          <cell r="N93">
            <v>250000</v>
          </cell>
          <cell r="O93">
            <v>250000</v>
          </cell>
        </row>
        <row r="94">
          <cell r="B94" t="str">
            <v/>
          </cell>
          <cell r="C94">
            <v>3000000</v>
          </cell>
          <cell r="D94">
            <v>250000</v>
          </cell>
          <cell r="E94">
            <v>250000</v>
          </cell>
          <cell r="F94">
            <v>250000</v>
          </cell>
          <cell r="G94">
            <v>250000</v>
          </cell>
          <cell r="H94">
            <v>250000</v>
          </cell>
          <cell r="I94">
            <v>250000</v>
          </cell>
          <cell r="J94">
            <v>250000</v>
          </cell>
          <cell r="K94">
            <v>250000</v>
          </cell>
          <cell r="L94">
            <v>250000</v>
          </cell>
          <cell r="M94">
            <v>250000</v>
          </cell>
          <cell r="N94">
            <v>250000</v>
          </cell>
          <cell r="O94">
            <v>250000</v>
          </cell>
        </row>
        <row r="95">
          <cell r="B95" t="str">
            <v/>
          </cell>
          <cell r="C95">
            <v>3000000</v>
          </cell>
          <cell r="D95">
            <v>250000</v>
          </cell>
          <cell r="E95">
            <v>250000</v>
          </cell>
          <cell r="F95">
            <v>250000</v>
          </cell>
          <cell r="G95">
            <v>250000</v>
          </cell>
          <cell r="H95">
            <v>250000</v>
          </cell>
          <cell r="I95">
            <v>250000</v>
          </cell>
          <cell r="J95">
            <v>250000</v>
          </cell>
          <cell r="K95">
            <v>250000</v>
          </cell>
          <cell r="L95">
            <v>250000</v>
          </cell>
          <cell r="M95">
            <v>250000</v>
          </cell>
          <cell r="N95">
            <v>250000</v>
          </cell>
          <cell r="O95">
            <v>250000</v>
          </cell>
        </row>
        <row r="96">
          <cell r="B96" t="str">
            <v>Pengadaan Barang Milik Daerah Penunjang Urusan Pemerintah Daerah</v>
          </cell>
          <cell r="C96">
            <v>4000000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4000000</v>
          </cell>
          <cell r="N96">
            <v>0</v>
          </cell>
          <cell r="O96">
            <v>0</v>
          </cell>
        </row>
        <row r="97">
          <cell r="B97" t="str">
            <v>Pengadaan Mebel</v>
          </cell>
          <cell r="C97">
            <v>4000000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4000000</v>
          </cell>
          <cell r="N97">
            <v>0</v>
          </cell>
          <cell r="O97">
            <v>0</v>
          </cell>
        </row>
        <row r="98">
          <cell r="B98" t="str">
            <v>Belanja Modal Peralatan dan Mesin</v>
          </cell>
          <cell r="C98">
            <v>4000000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4000000</v>
          </cell>
          <cell r="N98">
            <v>0</v>
          </cell>
          <cell r="O98">
            <v>0</v>
          </cell>
        </row>
        <row r="99">
          <cell r="B99" t="str">
            <v/>
          </cell>
          <cell r="C99">
            <v>4000000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4000000</v>
          </cell>
          <cell r="N99">
            <v>0</v>
          </cell>
          <cell r="O99">
            <v>0</v>
          </cell>
        </row>
        <row r="100">
          <cell r="B100" t="str">
            <v/>
          </cell>
          <cell r="C100">
            <v>4000000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4000000</v>
          </cell>
          <cell r="N100">
            <v>0</v>
          </cell>
          <cell r="O100">
            <v>0</v>
          </cell>
        </row>
        <row r="101">
          <cell r="B101" t="str">
            <v>Penyediaan Jasa Penunjang Urusan Pemerintahan Daerah</v>
          </cell>
          <cell r="C101">
            <v>107686720</v>
          </cell>
          <cell r="D101">
            <v>8975000</v>
          </cell>
          <cell r="E101">
            <v>8975000</v>
          </cell>
          <cell r="F101">
            <v>8975000</v>
          </cell>
          <cell r="G101">
            <v>8975000</v>
          </cell>
          <cell r="H101">
            <v>8975000</v>
          </cell>
          <cell r="I101">
            <v>8975000</v>
          </cell>
          <cell r="J101">
            <v>8975000</v>
          </cell>
          <cell r="K101">
            <v>8975000</v>
          </cell>
          <cell r="L101">
            <v>8975000</v>
          </cell>
          <cell r="M101">
            <v>8975000</v>
          </cell>
          <cell r="N101">
            <v>8975000</v>
          </cell>
          <cell r="O101">
            <v>8961720</v>
          </cell>
        </row>
        <row r="102">
          <cell r="B102" t="str">
            <v>Penyediaan Jasa Surat Menyurat</v>
          </cell>
          <cell r="C102">
            <v>5445000</v>
          </cell>
          <cell r="D102">
            <v>454000</v>
          </cell>
          <cell r="E102">
            <v>454000</v>
          </cell>
          <cell r="F102">
            <v>454000</v>
          </cell>
          <cell r="G102">
            <v>454000</v>
          </cell>
          <cell r="H102">
            <v>454000</v>
          </cell>
          <cell r="I102">
            <v>454000</v>
          </cell>
          <cell r="J102">
            <v>454000</v>
          </cell>
          <cell r="K102">
            <v>454000</v>
          </cell>
          <cell r="L102">
            <v>454000</v>
          </cell>
          <cell r="M102">
            <v>454000</v>
          </cell>
          <cell r="N102">
            <v>454000</v>
          </cell>
          <cell r="O102">
            <v>451000</v>
          </cell>
        </row>
        <row r="103">
          <cell r="B103" t="str">
            <v>Belanja Barang dan Jasa</v>
          </cell>
          <cell r="C103">
            <v>5445000</v>
          </cell>
          <cell r="D103">
            <v>454000</v>
          </cell>
          <cell r="E103">
            <v>454000</v>
          </cell>
          <cell r="F103">
            <v>454000</v>
          </cell>
          <cell r="G103">
            <v>454000</v>
          </cell>
          <cell r="H103">
            <v>454000</v>
          </cell>
          <cell r="I103">
            <v>454000</v>
          </cell>
          <cell r="J103">
            <v>454000</v>
          </cell>
          <cell r="K103">
            <v>454000</v>
          </cell>
          <cell r="L103">
            <v>454000</v>
          </cell>
          <cell r="M103">
            <v>454000</v>
          </cell>
          <cell r="N103">
            <v>454000</v>
          </cell>
          <cell r="O103">
            <v>451000</v>
          </cell>
        </row>
        <row r="104">
          <cell r="B104" t="str">
            <v/>
          </cell>
          <cell r="C104">
            <v>4445000</v>
          </cell>
          <cell r="D104">
            <v>371000</v>
          </cell>
          <cell r="E104">
            <v>371000</v>
          </cell>
          <cell r="F104">
            <v>371000</v>
          </cell>
          <cell r="G104">
            <v>371000</v>
          </cell>
          <cell r="H104">
            <v>371000</v>
          </cell>
          <cell r="I104">
            <v>371000</v>
          </cell>
          <cell r="J104">
            <v>371000</v>
          </cell>
          <cell r="K104">
            <v>371000</v>
          </cell>
          <cell r="L104">
            <v>371000</v>
          </cell>
          <cell r="M104">
            <v>371000</v>
          </cell>
          <cell r="N104">
            <v>371000</v>
          </cell>
          <cell r="O104">
            <v>364000</v>
          </cell>
        </row>
        <row r="105">
          <cell r="B105" t="str">
            <v/>
          </cell>
          <cell r="C105">
            <v>2865000</v>
          </cell>
          <cell r="D105">
            <v>239000</v>
          </cell>
          <cell r="E105">
            <v>239000</v>
          </cell>
          <cell r="F105">
            <v>239000</v>
          </cell>
          <cell r="G105">
            <v>239000</v>
          </cell>
          <cell r="H105">
            <v>239000</v>
          </cell>
          <cell r="I105">
            <v>239000</v>
          </cell>
          <cell r="J105">
            <v>239000</v>
          </cell>
          <cell r="K105">
            <v>239000</v>
          </cell>
          <cell r="L105">
            <v>239000</v>
          </cell>
          <cell r="M105">
            <v>239000</v>
          </cell>
          <cell r="N105">
            <v>239000</v>
          </cell>
          <cell r="O105">
            <v>236000</v>
          </cell>
        </row>
        <row r="106">
          <cell r="B106" t="str">
            <v/>
          </cell>
          <cell r="C106">
            <v>900000</v>
          </cell>
          <cell r="D106">
            <v>75000</v>
          </cell>
          <cell r="E106">
            <v>75000</v>
          </cell>
          <cell r="F106">
            <v>75000</v>
          </cell>
          <cell r="G106">
            <v>75000</v>
          </cell>
          <cell r="H106">
            <v>75000</v>
          </cell>
          <cell r="I106">
            <v>75000</v>
          </cell>
          <cell r="J106">
            <v>75000</v>
          </cell>
          <cell r="K106">
            <v>75000</v>
          </cell>
          <cell r="L106">
            <v>75000</v>
          </cell>
          <cell r="M106">
            <v>75000</v>
          </cell>
          <cell r="N106">
            <v>75000</v>
          </cell>
          <cell r="O106">
            <v>75000</v>
          </cell>
        </row>
        <row r="107">
          <cell r="B107" t="str">
            <v/>
          </cell>
          <cell r="C107">
            <v>680000</v>
          </cell>
          <cell r="D107">
            <v>57000</v>
          </cell>
          <cell r="E107">
            <v>57000</v>
          </cell>
          <cell r="F107">
            <v>57000</v>
          </cell>
          <cell r="G107">
            <v>57000</v>
          </cell>
          <cell r="H107">
            <v>57000</v>
          </cell>
          <cell r="I107">
            <v>57000</v>
          </cell>
          <cell r="J107">
            <v>57000</v>
          </cell>
          <cell r="K107">
            <v>57000</v>
          </cell>
          <cell r="L107">
            <v>57000</v>
          </cell>
          <cell r="M107">
            <v>57000</v>
          </cell>
          <cell r="N107">
            <v>57000</v>
          </cell>
          <cell r="O107">
            <v>53000</v>
          </cell>
        </row>
        <row r="108">
          <cell r="B108" t="str">
            <v/>
          </cell>
          <cell r="C108">
            <v>1000000</v>
          </cell>
          <cell r="D108">
            <v>83000</v>
          </cell>
          <cell r="E108">
            <v>83000</v>
          </cell>
          <cell r="F108">
            <v>83000</v>
          </cell>
          <cell r="G108">
            <v>83000</v>
          </cell>
          <cell r="H108">
            <v>83000</v>
          </cell>
          <cell r="I108">
            <v>83000</v>
          </cell>
          <cell r="J108">
            <v>83000</v>
          </cell>
          <cell r="K108">
            <v>83000</v>
          </cell>
          <cell r="L108">
            <v>83000</v>
          </cell>
          <cell r="M108">
            <v>83000</v>
          </cell>
          <cell r="N108">
            <v>83000</v>
          </cell>
          <cell r="O108">
            <v>87000</v>
          </cell>
        </row>
        <row r="109">
          <cell r="B109" t="str">
            <v/>
          </cell>
          <cell r="C109">
            <v>1000000</v>
          </cell>
          <cell r="D109">
            <v>83000</v>
          </cell>
          <cell r="E109">
            <v>83000</v>
          </cell>
          <cell r="F109">
            <v>83000</v>
          </cell>
          <cell r="G109">
            <v>83000</v>
          </cell>
          <cell r="H109">
            <v>83000</v>
          </cell>
          <cell r="I109">
            <v>83000</v>
          </cell>
          <cell r="J109">
            <v>83000</v>
          </cell>
          <cell r="K109">
            <v>83000</v>
          </cell>
          <cell r="L109">
            <v>83000</v>
          </cell>
          <cell r="M109">
            <v>83000</v>
          </cell>
          <cell r="N109">
            <v>83000</v>
          </cell>
          <cell r="O109">
            <v>87000</v>
          </cell>
        </row>
        <row r="110">
          <cell r="B110" t="str">
            <v>Penyediaan Jasa Komunikasi, Sumber Daya Air dan Listrik</v>
          </cell>
          <cell r="C110">
            <v>21500000</v>
          </cell>
          <cell r="D110">
            <v>1792000</v>
          </cell>
          <cell r="E110">
            <v>1792000</v>
          </cell>
          <cell r="F110">
            <v>1792000</v>
          </cell>
          <cell r="G110">
            <v>1792000</v>
          </cell>
          <cell r="H110">
            <v>1792000</v>
          </cell>
          <cell r="I110">
            <v>1792000</v>
          </cell>
          <cell r="J110">
            <v>1792000</v>
          </cell>
          <cell r="K110">
            <v>1792000</v>
          </cell>
          <cell r="L110">
            <v>1792000</v>
          </cell>
          <cell r="M110">
            <v>1792000</v>
          </cell>
          <cell r="N110">
            <v>1792000</v>
          </cell>
          <cell r="O110">
            <v>1788000</v>
          </cell>
        </row>
        <row r="111">
          <cell r="B111" t="str">
            <v>Belanja Barang dan Jasa</v>
          </cell>
          <cell r="C111">
            <v>21500000</v>
          </cell>
          <cell r="D111">
            <v>1792000</v>
          </cell>
          <cell r="E111">
            <v>1792000</v>
          </cell>
          <cell r="F111">
            <v>1792000</v>
          </cell>
          <cell r="G111">
            <v>1792000</v>
          </cell>
          <cell r="H111">
            <v>1792000</v>
          </cell>
          <cell r="I111">
            <v>1792000</v>
          </cell>
          <cell r="J111">
            <v>1792000</v>
          </cell>
          <cell r="K111">
            <v>1792000</v>
          </cell>
          <cell r="L111">
            <v>1792000</v>
          </cell>
          <cell r="M111">
            <v>1792000</v>
          </cell>
          <cell r="N111">
            <v>1792000</v>
          </cell>
          <cell r="O111">
            <v>1788000</v>
          </cell>
        </row>
        <row r="112">
          <cell r="B112" t="str">
            <v/>
          </cell>
          <cell r="C112">
            <v>21500000</v>
          </cell>
          <cell r="D112">
            <v>1792000</v>
          </cell>
          <cell r="E112">
            <v>1792000</v>
          </cell>
          <cell r="F112">
            <v>1792000</v>
          </cell>
          <cell r="G112">
            <v>1792000</v>
          </cell>
          <cell r="H112">
            <v>1792000</v>
          </cell>
          <cell r="I112">
            <v>1792000</v>
          </cell>
          <cell r="J112">
            <v>1792000</v>
          </cell>
          <cell r="K112">
            <v>1792000</v>
          </cell>
          <cell r="L112">
            <v>1792000</v>
          </cell>
          <cell r="M112">
            <v>1792000</v>
          </cell>
          <cell r="N112">
            <v>1792000</v>
          </cell>
          <cell r="O112">
            <v>1788000</v>
          </cell>
        </row>
        <row r="113">
          <cell r="B113" t="str">
            <v/>
          </cell>
          <cell r="C113">
            <v>1000000</v>
          </cell>
          <cell r="D113">
            <v>83000</v>
          </cell>
          <cell r="E113">
            <v>83000</v>
          </cell>
          <cell r="F113">
            <v>83000</v>
          </cell>
          <cell r="G113">
            <v>83000</v>
          </cell>
          <cell r="H113">
            <v>83000</v>
          </cell>
          <cell r="I113">
            <v>83000</v>
          </cell>
          <cell r="J113">
            <v>83000</v>
          </cell>
          <cell r="K113">
            <v>83000</v>
          </cell>
          <cell r="L113">
            <v>83000</v>
          </cell>
          <cell r="M113">
            <v>83000</v>
          </cell>
          <cell r="N113">
            <v>83000</v>
          </cell>
          <cell r="O113">
            <v>87000</v>
          </cell>
        </row>
        <row r="114">
          <cell r="B114" t="str">
            <v/>
          </cell>
          <cell r="C114">
            <v>12500000</v>
          </cell>
          <cell r="D114">
            <v>1042000</v>
          </cell>
          <cell r="E114">
            <v>1042000</v>
          </cell>
          <cell r="F114">
            <v>1042000</v>
          </cell>
          <cell r="G114">
            <v>1042000</v>
          </cell>
          <cell r="H114">
            <v>1042000</v>
          </cell>
          <cell r="I114">
            <v>1042000</v>
          </cell>
          <cell r="J114">
            <v>1042000</v>
          </cell>
          <cell r="K114">
            <v>1042000</v>
          </cell>
          <cell r="L114">
            <v>1042000</v>
          </cell>
          <cell r="M114">
            <v>1042000</v>
          </cell>
          <cell r="N114">
            <v>1042000</v>
          </cell>
          <cell r="O114">
            <v>1038000</v>
          </cell>
        </row>
        <row r="115">
          <cell r="B115" t="str">
            <v/>
          </cell>
          <cell r="C115">
            <v>8000000</v>
          </cell>
          <cell r="D115">
            <v>667000</v>
          </cell>
          <cell r="E115">
            <v>667000</v>
          </cell>
          <cell r="F115">
            <v>667000</v>
          </cell>
          <cell r="G115">
            <v>667000</v>
          </cell>
          <cell r="H115">
            <v>667000</v>
          </cell>
          <cell r="I115">
            <v>667000</v>
          </cell>
          <cell r="J115">
            <v>667000</v>
          </cell>
          <cell r="K115">
            <v>667000</v>
          </cell>
          <cell r="L115">
            <v>667000</v>
          </cell>
          <cell r="M115">
            <v>667000</v>
          </cell>
          <cell r="N115">
            <v>667000</v>
          </cell>
          <cell r="O115">
            <v>663000</v>
          </cell>
        </row>
        <row r="116">
          <cell r="B116" t="str">
            <v>Penyediaan Jasa Pelayanan Umum Kantor</v>
          </cell>
          <cell r="C116">
            <v>80741720</v>
          </cell>
          <cell r="D116">
            <v>6729000</v>
          </cell>
          <cell r="E116">
            <v>6729000</v>
          </cell>
          <cell r="F116">
            <v>6729000</v>
          </cell>
          <cell r="G116">
            <v>6729000</v>
          </cell>
          <cell r="H116">
            <v>6729000</v>
          </cell>
          <cell r="I116">
            <v>6729000</v>
          </cell>
          <cell r="J116">
            <v>6729000</v>
          </cell>
          <cell r="K116">
            <v>6729000</v>
          </cell>
          <cell r="L116">
            <v>6729000</v>
          </cell>
          <cell r="M116">
            <v>6729000</v>
          </cell>
          <cell r="N116">
            <v>6729000</v>
          </cell>
          <cell r="O116">
            <v>6722720</v>
          </cell>
        </row>
        <row r="117">
          <cell r="B117" t="str">
            <v>Belanja Barang dan Jasa</v>
          </cell>
          <cell r="C117">
            <v>80741720</v>
          </cell>
          <cell r="D117">
            <v>6729000</v>
          </cell>
          <cell r="E117">
            <v>6729000</v>
          </cell>
          <cell r="F117">
            <v>6729000</v>
          </cell>
          <cell r="G117">
            <v>6729000</v>
          </cell>
          <cell r="H117">
            <v>6729000</v>
          </cell>
          <cell r="I117">
            <v>6729000</v>
          </cell>
          <cell r="J117">
            <v>6729000</v>
          </cell>
          <cell r="K117">
            <v>6729000</v>
          </cell>
          <cell r="L117">
            <v>6729000</v>
          </cell>
          <cell r="M117">
            <v>6729000</v>
          </cell>
          <cell r="N117">
            <v>6729000</v>
          </cell>
          <cell r="O117">
            <v>6722720</v>
          </cell>
        </row>
        <row r="118">
          <cell r="B118" t="str">
            <v/>
          </cell>
          <cell r="C118">
            <v>3719000</v>
          </cell>
          <cell r="D118">
            <v>310000</v>
          </cell>
          <cell r="E118">
            <v>310000</v>
          </cell>
          <cell r="F118">
            <v>310000</v>
          </cell>
          <cell r="G118">
            <v>310000</v>
          </cell>
          <cell r="H118">
            <v>310000</v>
          </cell>
          <cell r="I118">
            <v>310000</v>
          </cell>
          <cell r="J118">
            <v>310000</v>
          </cell>
          <cell r="K118">
            <v>310000</v>
          </cell>
          <cell r="L118">
            <v>310000</v>
          </cell>
          <cell r="M118">
            <v>310000</v>
          </cell>
          <cell r="N118">
            <v>310000</v>
          </cell>
          <cell r="O118">
            <v>309000</v>
          </cell>
        </row>
        <row r="119">
          <cell r="B119" t="str">
            <v/>
          </cell>
          <cell r="C119">
            <v>3719000</v>
          </cell>
          <cell r="D119">
            <v>310000</v>
          </cell>
          <cell r="E119">
            <v>310000</v>
          </cell>
          <cell r="F119">
            <v>310000</v>
          </cell>
          <cell r="G119">
            <v>310000</v>
          </cell>
          <cell r="H119">
            <v>310000</v>
          </cell>
          <cell r="I119">
            <v>310000</v>
          </cell>
          <cell r="J119">
            <v>310000</v>
          </cell>
          <cell r="K119">
            <v>310000</v>
          </cell>
          <cell r="L119">
            <v>310000</v>
          </cell>
          <cell r="M119">
            <v>310000</v>
          </cell>
          <cell r="N119">
            <v>310000</v>
          </cell>
          <cell r="O119">
            <v>309000</v>
          </cell>
        </row>
        <row r="120">
          <cell r="B120" t="str">
            <v/>
          </cell>
          <cell r="C120">
            <v>77022720</v>
          </cell>
          <cell r="D120">
            <v>6419000</v>
          </cell>
          <cell r="E120">
            <v>6419000</v>
          </cell>
          <cell r="F120">
            <v>6419000</v>
          </cell>
          <cell r="G120">
            <v>6419000</v>
          </cell>
          <cell r="H120">
            <v>6419000</v>
          </cell>
          <cell r="I120">
            <v>6419000</v>
          </cell>
          <cell r="J120">
            <v>6419000</v>
          </cell>
          <cell r="K120">
            <v>6419000</v>
          </cell>
          <cell r="L120">
            <v>6419000</v>
          </cell>
          <cell r="M120">
            <v>6419000</v>
          </cell>
          <cell r="N120">
            <v>6419000</v>
          </cell>
          <cell r="O120">
            <v>6413720</v>
          </cell>
        </row>
        <row r="121">
          <cell r="B121" t="str">
            <v/>
          </cell>
          <cell r="C121">
            <v>77022720</v>
          </cell>
          <cell r="D121">
            <v>6419000</v>
          </cell>
          <cell r="E121">
            <v>6419000</v>
          </cell>
          <cell r="F121">
            <v>6419000</v>
          </cell>
          <cell r="G121">
            <v>6419000</v>
          </cell>
          <cell r="H121">
            <v>6419000</v>
          </cell>
          <cell r="I121">
            <v>6419000</v>
          </cell>
          <cell r="J121">
            <v>6419000</v>
          </cell>
          <cell r="K121">
            <v>6419000</v>
          </cell>
          <cell r="L121">
            <v>6419000</v>
          </cell>
          <cell r="M121">
            <v>6419000</v>
          </cell>
          <cell r="N121">
            <v>6419000</v>
          </cell>
          <cell r="O121">
            <v>6413720</v>
          </cell>
        </row>
        <row r="122">
          <cell r="B122" t="str">
            <v>Pemeliharaan Barang Milik Daerah Penunjang Urusan Pemerintahan Daerah</v>
          </cell>
          <cell r="C122">
            <v>109990000</v>
          </cell>
          <cell r="D122">
            <v>4639000</v>
          </cell>
          <cell r="E122">
            <v>4639000</v>
          </cell>
          <cell r="F122">
            <v>4639000</v>
          </cell>
          <cell r="G122">
            <v>4639000</v>
          </cell>
          <cell r="H122">
            <v>4322000</v>
          </cell>
          <cell r="I122">
            <v>8022000</v>
          </cell>
          <cell r="J122">
            <v>8322000</v>
          </cell>
          <cell r="K122">
            <v>3322000</v>
          </cell>
          <cell r="L122">
            <v>3322000</v>
          </cell>
          <cell r="M122">
            <v>54844000</v>
          </cell>
          <cell r="N122">
            <v>4639000</v>
          </cell>
          <cell r="O122">
            <v>4641000</v>
          </cell>
        </row>
        <row r="123">
          <cell r="B123" t="str">
            <v>Penyediaan Jasa Pemeliharaan, Biaya Pemeliharaan, Pajak dan Perizinan Kendaraan Dinas Operasional atau Lapangan</v>
          </cell>
          <cell r="C123">
            <v>50680000</v>
          </cell>
          <cell r="D123">
            <v>4224000</v>
          </cell>
          <cell r="E123">
            <v>4224000</v>
          </cell>
          <cell r="F123">
            <v>4224000</v>
          </cell>
          <cell r="G123">
            <v>4224000</v>
          </cell>
          <cell r="H123">
            <v>3907000</v>
          </cell>
          <cell r="I123">
            <v>2907000</v>
          </cell>
          <cell r="J123">
            <v>2907000</v>
          </cell>
          <cell r="K123">
            <v>2907000</v>
          </cell>
          <cell r="L123">
            <v>2907000</v>
          </cell>
          <cell r="M123">
            <v>9809000</v>
          </cell>
          <cell r="N123">
            <v>4224000</v>
          </cell>
          <cell r="O123">
            <v>4216000</v>
          </cell>
        </row>
        <row r="124">
          <cell r="B124" t="str">
            <v>Belanja Barang dan Jasa</v>
          </cell>
          <cell r="C124">
            <v>50680000</v>
          </cell>
          <cell r="D124">
            <v>4224000</v>
          </cell>
          <cell r="E124">
            <v>4224000</v>
          </cell>
          <cell r="F124">
            <v>4224000</v>
          </cell>
          <cell r="G124">
            <v>4224000</v>
          </cell>
          <cell r="H124">
            <v>3907000</v>
          </cell>
          <cell r="I124">
            <v>2907000</v>
          </cell>
          <cell r="J124">
            <v>2907000</v>
          </cell>
          <cell r="K124">
            <v>2907000</v>
          </cell>
          <cell r="L124">
            <v>2907000</v>
          </cell>
          <cell r="M124">
            <v>9809000</v>
          </cell>
          <cell r="N124">
            <v>4224000</v>
          </cell>
          <cell r="O124">
            <v>4216000</v>
          </cell>
        </row>
        <row r="125">
          <cell r="B125" t="str">
            <v/>
          </cell>
          <cell r="C125">
            <v>50680000</v>
          </cell>
          <cell r="D125">
            <v>4224000</v>
          </cell>
          <cell r="E125">
            <v>4224000</v>
          </cell>
          <cell r="F125">
            <v>4224000</v>
          </cell>
          <cell r="G125">
            <v>4224000</v>
          </cell>
          <cell r="H125">
            <v>3907000</v>
          </cell>
          <cell r="I125">
            <v>2907000</v>
          </cell>
          <cell r="J125">
            <v>2907000</v>
          </cell>
          <cell r="K125">
            <v>2907000</v>
          </cell>
          <cell r="L125">
            <v>2907000</v>
          </cell>
          <cell r="M125">
            <v>9809000</v>
          </cell>
          <cell r="N125">
            <v>4224000</v>
          </cell>
          <cell r="O125">
            <v>4216000</v>
          </cell>
        </row>
        <row r="126">
          <cell r="B126" t="str">
            <v/>
          </cell>
          <cell r="C126">
            <v>34880000</v>
          </cell>
          <cell r="D126">
            <v>2907000</v>
          </cell>
          <cell r="E126">
            <v>2907000</v>
          </cell>
          <cell r="F126">
            <v>2907000</v>
          </cell>
          <cell r="G126">
            <v>2907000</v>
          </cell>
          <cell r="H126">
            <v>2907000</v>
          </cell>
          <cell r="I126">
            <v>2907000</v>
          </cell>
          <cell r="J126">
            <v>2907000</v>
          </cell>
          <cell r="K126">
            <v>2907000</v>
          </cell>
          <cell r="L126">
            <v>2907000</v>
          </cell>
          <cell r="M126">
            <v>2907000</v>
          </cell>
          <cell r="N126">
            <v>2907000</v>
          </cell>
          <cell r="O126">
            <v>2903000</v>
          </cell>
        </row>
        <row r="127">
          <cell r="B127" t="str">
            <v/>
          </cell>
          <cell r="C127">
            <v>15800000</v>
          </cell>
          <cell r="D127">
            <v>1317000</v>
          </cell>
          <cell r="E127">
            <v>1317000</v>
          </cell>
          <cell r="F127">
            <v>1317000</v>
          </cell>
          <cell r="G127">
            <v>1317000</v>
          </cell>
          <cell r="H127">
            <v>1000000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6902000</v>
          </cell>
          <cell r="N127">
            <v>1317000</v>
          </cell>
          <cell r="O127">
            <v>1313000</v>
          </cell>
        </row>
        <row r="128">
          <cell r="B128" t="str">
            <v>Pemeliharaan Peralatan dan Mesin Lainnya</v>
          </cell>
          <cell r="C128">
            <v>4990000</v>
          </cell>
          <cell r="D128">
            <v>415000</v>
          </cell>
          <cell r="E128">
            <v>415000</v>
          </cell>
          <cell r="F128">
            <v>415000</v>
          </cell>
          <cell r="G128">
            <v>415000</v>
          </cell>
          <cell r="H128">
            <v>415000</v>
          </cell>
          <cell r="I128">
            <v>415000</v>
          </cell>
          <cell r="J128">
            <v>415000</v>
          </cell>
          <cell r="K128">
            <v>415000</v>
          </cell>
          <cell r="L128">
            <v>415000</v>
          </cell>
          <cell r="M128">
            <v>415000</v>
          </cell>
          <cell r="N128">
            <v>415000</v>
          </cell>
          <cell r="O128">
            <v>425000</v>
          </cell>
        </row>
        <row r="129">
          <cell r="B129" t="str">
            <v>Belanja Barang dan Jasa</v>
          </cell>
          <cell r="C129">
            <v>4990000</v>
          </cell>
          <cell r="D129">
            <v>415000</v>
          </cell>
          <cell r="E129">
            <v>415000</v>
          </cell>
          <cell r="F129">
            <v>415000</v>
          </cell>
          <cell r="G129">
            <v>415000</v>
          </cell>
          <cell r="H129">
            <v>415000</v>
          </cell>
          <cell r="I129">
            <v>415000</v>
          </cell>
          <cell r="J129">
            <v>415000</v>
          </cell>
          <cell r="K129">
            <v>415000</v>
          </cell>
          <cell r="L129">
            <v>415000</v>
          </cell>
          <cell r="M129">
            <v>415000</v>
          </cell>
          <cell r="N129">
            <v>415000</v>
          </cell>
          <cell r="O129">
            <v>425000</v>
          </cell>
        </row>
        <row r="130">
          <cell r="B130" t="str">
            <v/>
          </cell>
          <cell r="C130">
            <v>4990000</v>
          </cell>
          <cell r="D130">
            <v>415000</v>
          </cell>
          <cell r="E130">
            <v>415000</v>
          </cell>
          <cell r="F130">
            <v>415000</v>
          </cell>
          <cell r="G130">
            <v>415000</v>
          </cell>
          <cell r="H130">
            <v>415000</v>
          </cell>
          <cell r="I130">
            <v>415000</v>
          </cell>
          <cell r="J130">
            <v>415000</v>
          </cell>
          <cell r="K130">
            <v>415000</v>
          </cell>
          <cell r="L130">
            <v>415000</v>
          </cell>
          <cell r="M130">
            <v>415000</v>
          </cell>
          <cell r="N130">
            <v>415000</v>
          </cell>
          <cell r="O130">
            <v>425000</v>
          </cell>
        </row>
        <row r="131">
          <cell r="B131" t="str">
            <v/>
          </cell>
          <cell r="C131">
            <v>2920000</v>
          </cell>
          <cell r="D131">
            <v>243000</v>
          </cell>
          <cell r="E131">
            <v>243000</v>
          </cell>
          <cell r="F131">
            <v>243000</v>
          </cell>
          <cell r="G131">
            <v>243000</v>
          </cell>
          <cell r="H131">
            <v>243000</v>
          </cell>
          <cell r="I131">
            <v>243000</v>
          </cell>
          <cell r="J131">
            <v>243000</v>
          </cell>
          <cell r="K131">
            <v>243000</v>
          </cell>
          <cell r="L131">
            <v>243000</v>
          </cell>
          <cell r="M131">
            <v>243000</v>
          </cell>
          <cell r="N131">
            <v>243000</v>
          </cell>
          <cell r="O131">
            <v>247000</v>
          </cell>
        </row>
        <row r="132">
          <cell r="B132" t="str">
            <v/>
          </cell>
          <cell r="C132">
            <v>2070000</v>
          </cell>
          <cell r="D132">
            <v>172000</v>
          </cell>
          <cell r="E132">
            <v>172000</v>
          </cell>
          <cell r="F132">
            <v>172000</v>
          </cell>
          <cell r="G132">
            <v>172000</v>
          </cell>
          <cell r="H132">
            <v>172000</v>
          </cell>
          <cell r="I132">
            <v>172000</v>
          </cell>
          <cell r="J132">
            <v>172000</v>
          </cell>
          <cell r="K132">
            <v>172000</v>
          </cell>
          <cell r="L132">
            <v>172000</v>
          </cell>
          <cell r="M132">
            <v>172000</v>
          </cell>
          <cell r="N132">
            <v>172000</v>
          </cell>
          <cell r="O132">
            <v>178000</v>
          </cell>
        </row>
        <row r="133">
          <cell r="B133" t="str">
            <v>Pemeliharaan/Rehabilitasi Gedung Kantor dan Bangunan Lainnya</v>
          </cell>
          <cell r="C133">
            <v>9700000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4700000</v>
          </cell>
          <cell r="J133">
            <v>5000000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Belanja Barang dan Jasa</v>
          </cell>
          <cell r="C134">
            <v>9700000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4700000</v>
          </cell>
          <cell r="J134">
            <v>5000000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/>
          </cell>
          <cell r="C135">
            <v>9700000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4700000</v>
          </cell>
          <cell r="J135">
            <v>5000000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/>
          </cell>
          <cell r="C136">
            <v>9700000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4700000</v>
          </cell>
          <cell r="J136">
            <v>5000000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Pemeliharaan/Rehabilitasi Sarana dan Prasarana Gedung Kantor atau Bangunan Lainnya</v>
          </cell>
          <cell r="C137">
            <v>44620000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44620000</v>
          </cell>
          <cell r="N137">
            <v>0</v>
          </cell>
          <cell r="O137">
            <v>0</v>
          </cell>
        </row>
        <row r="138">
          <cell r="B138" t="str">
            <v>Belanja Barang dan Jasa</v>
          </cell>
          <cell r="C138">
            <v>44620000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44620000</v>
          </cell>
          <cell r="N138">
            <v>0</v>
          </cell>
          <cell r="O138">
            <v>0</v>
          </cell>
        </row>
        <row r="139">
          <cell r="B139" t="str">
            <v/>
          </cell>
          <cell r="C139">
            <v>44620000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44620000</v>
          </cell>
          <cell r="N139">
            <v>0</v>
          </cell>
          <cell r="O139">
            <v>0</v>
          </cell>
        </row>
        <row r="140">
          <cell r="B140" t="str">
            <v/>
          </cell>
          <cell r="C140">
            <v>44620000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44620000</v>
          </cell>
          <cell r="N140">
            <v>0</v>
          </cell>
          <cell r="O140">
            <v>0</v>
          </cell>
        </row>
        <row r="141">
          <cell r="B141" t="str">
            <v>Penyelenggaraan Urusan Pemerintahan yang tidak Dilaksanakan oleh Unit Kerja Perangkat Daerah yang ada di Kecamatan</v>
          </cell>
          <cell r="C141">
            <v>2583000</v>
          </cell>
          <cell r="D141">
            <v>164000</v>
          </cell>
          <cell r="E141">
            <v>164000</v>
          </cell>
          <cell r="F141">
            <v>364000</v>
          </cell>
          <cell r="G141">
            <v>164000</v>
          </cell>
          <cell r="H141">
            <v>164000</v>
          </cell>
          <cell r="I141">
            <v>264000</v>
          </cell>
          <cell r="J141">
            <v>319000</v>
          </cell>
          <cell r="K141">
            <v>164000</v>
          </cell>
          <cell r="L141">
            <v>324000</v>
          </cell>
          <cell r="M141">
            <v>164000</v>
          </cell>
          <cell r="N141">
            <v>164000</v>
          </cell>
          <cell r="O141">
            <v>164000</v>
          </cell>
        </row>
        <row r="142">
          <cell r="B142" t="str">
            <v>Fasilitasi Percepatan Pencapaian Standar Pelayanan Minimal di Wilayah Kecamatan</v>
          </cell>
          <cell r="C142">
            <v>2583000</v>
          </cell>
          <cell r="D142">
            <v>164000</v>
          </cell>
          <cell r="E142">
            <v>164000</v>
          </cell>
          <cell r="F142">
            <v>364000</v>
          </cell>
          <cell r="G142">
            <v>164000</v>
          </cell>
          <cell r="H142">
            <v>164000</v>
          </cell>
          <cell r="I142">
            <v>264000</v>
          </cell>
          <cell r="J142">
            <v>319000</v>
          </cell>
          <cell r="K142">
            <v>164000</v>
          </cell>
          <cell r="L142">
            <v>324000</v>
          </cell>
          <cell r="M142">
            <v>164000</v>
          </cell>
          <cell r="N142">
            <v>164000</v>
          </cell>
          <cell r="O142">
            <v>164000</v>
          </cell>
        </row>
        <row r="143">
          <cell r="B143" t="str">
            <v>Belanja Barang dan Jasa</v>
          </cell>
          <cell r="C143">
            <v>2583000</v>
          </cell>
          <cell r="D143">
            <v>164000</v>
          </cell>
          <cell r="E143">
            <v>164000</v>
          </cell>
          <cell r="F143">
            <v>364000</v>
          </cell>
          <cell r="G143">
            <v>164000</v>
          </cell>
          <cell r="H143">
            <v>164000</v>
          </cell>
          <cell r="I143">
            <v>264000</v>
          </cell>
          <cell r="J143">
            <v>319000</v>
          </cell>
          <cell r="K143">
            <v>164000</v>
          </cell>
          <cell r="L143">
            <v>324000</v>
          </cell>
          <cell r="M143">
            <v>164000</v>
          </cell>
          <cell r="N143">
            <v>164000</v>
          </cell>
          <cell r="O143">
            <v>164000</v>
          </cell>
        </row>
        <row r="144">
          <cell r="B144" t="str">
            <v/>
          </cell>
          <cell r="C144">
            <v>2583000</v>
          </cell>
          <cell r="D144">
            <v>164000</v>
          </cell>
          <cell r="E144">
            <v>164000</v>
          </cell>
          <cell r="F144">
            <v>364000</v>
          </cell>
          <cell r="G144">
            <v>164000</v>
          </cell>
          <cell r="H144">
            <v>164000</v>
          </cell>
          <cell r="I144">
            <v>264000</v>
          </cell>
          <cell r="J144">
            <v>319000</v>
          </cell>
          <cell r="K144">
            <v>164000</v>
          </cell>
          <cell r="L144">
            <v>324000</v>
          </cell>
          <cell r="M144">
            <v>164000</v>
          </cell>
          <cell r="N144">
            <v>164000</v>
          </cell>
          <cell r="O144">
            <v>164000</v>
          </cell>
        </row>
        <row r="145">
          <cell r="B145" t="str">
            <v/>
          </cell>
          <cell r="C145">
            <v>1968000</v>
          </cell>
          <cell r="D145">
            <v>164000</v>
          </cell>
          <cell r="E145">
            <v>164000</v>
          </cell>
          <cell r="F145">
            <v>164000</v>
          </cell>
          <cell r="G145">
            <v>164000</v>
          </cell>
          <cell r="H145">
            <v>164000</v>
          </cell>
          <cell r="I145">
            <v>164000</v>
          </cell>
          <cell r="J145">
            <v>164000</v>
          </cell>
          <cell r="K145">
            <v>164000</v>
          </cell>
          <cell r="L145">
            <v>164000</v>
          </cell>
          <cell r="M145">
            <v>164000</v>
          </cell>
          <cell r="N145">
            <v>164000</v>
          </cell>
          <cell r="O145">
            <v>164000</v>
          </cell>
        </row>
        <row r="146">
          <cell r="B146" t="str">
            <v/>
          </cell>
          <cell r="C146">
            <v>360000</v>
          </cell>
          <cell r="D146">
            <v>0</v>
          </cell>
          <cell r="E146">
            <v>0</v>
          </cell>
          <cell r="F146">
            <v>100000</v>
          </cell>
          <cell r="G146">
            <v>0</v>
          </cell>
          <cell r="H146">
            <v>0</v>
          </cell>
          <cell r="I146">
            <v>100000</v>
          </cell>
          <cell r="J146">
            <v>0</v>
          </cell>
          <cell r="K146">
            <v>0</v>
          </cell>
          <cell r="L146">
            <v>160000</v>
          </cell>
          <cell r="M146">
            <v>0</v>
          </cell>
          <cell r="N146">
            <v>0</v>
          </cell>
          <cell r="O146">
            <v>0</v>
          </cell>
        </row>
        <row r="147">
          <cell r="B147" t="str">
            <v/>
          </cell>
          <cell r="C147">
            <v>255000</v>
          </cell>
          <cell r="D147">
            <v>0</v>
          </cell>
          <cell r="E147">
            <v>0</v>
          </cell>
          <cell r="F147">
            <v>100000</v>
          </cell>
          <cell r="G147">
            <v>0</v>
          </cell>
          <cell r="H147">
            <v>0</v>
          </cell>
          <cell r="I147">
            <v>0</v>
          </cell>
          <cell r="J147">
            <v>155000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Koordinasi Kegiatan Pemberdayaan Desa</v>
          </cell>
          <cell r="C148">
            <v>190579000</v>
          </cell>
          <cell r="D148">
            <v>7239000</v>
          </cell>
          <cell r="E148">
            <v>7239000</v>
          </cell>
          <cell r="F148">
            <v>30529000</v>
          </cell>
          <cell r="G148">
            <v>7239000</v>
          </cell>
          <cell r="H148">
            <v>7239000</v>
          </cell>
          <cell r="I148">
            <v>39479000</v>
          </cell>
          <cell r="J148">
            <v>24819000</v>
          </cell>
          <cell r="K148">
            <v>14739000</v>
          </cell>
          <cell r="L148">
            <v>30339000</v>
          </cell>
          <cell r="M148">
            <v>7239000</v>
          </cell>
          <cell r="N148">
            <v>7239000</v>
          </cell>
          <cell r="O148">
            <v>7240000</v>
          </cell>
        </row>
        <row r="149">
          <cell r="B149" t="str">
            <v>Peningkatan Partisipasi Masyarakat dalam Forum Musyawarah Perencanaan Pembangunan di Desa</v>
          </cell>
          <cell r="C149">
            <v>12748000</v>
          </cell>
          <cell r="D149">
            <v>1028000</v>
          </cell>
          <cell r="E149">
            <v>1028000</v>
          </cell>
          <cell r="F149">
            <v>1218000</v>
          </cell>
          <cell r="G149">
            <v>1028000</v>
          </cell>
          <cell r="H149">
            <v>1028000</v>
          </cell>
          <cell r="I149">
            <v>1168000</v>
          </cell>
          <cell r="J149">
            <v>1108000</v>
          </cell>
          <cell r="K149">
            <v>1028000</v>
          </cell>
          <cell r="L149">
            <v>1028000</v>
          </cell>
          <cell r="M149">
            <v>1028000</v>
          </cell>
          <cell r="N149">
            <v>1028000</v>
          </cell>
          <cell r="O149">
            <v>1030000</v>
          </cell>
        </row>
        <row r="150">
          <cell r="B150" t="str">
            <v>Belanja Barang dan Jasa</v>
          </cell>
          <cell r="C150">
            <v>12748000</v>
          </cell>
          <cell r="D150">
            <v>1028000</v>
          </cell>
          <cell r="E150">
            <v>1028000</v>
          </cell>
          <cell r="F150">
            <v>1218000</v>
          </cell>
          <cell r="G150">
            <v>1028000</v>
          </cell>
          <cell r="H150">
            <v>1028000</v>
          </cell>
          <cell r="I150">
            <v>1168000</v>
          </cell>
          <cell r="J150">
            <v>1108000</v>
          </cell>
          <cell r="K150">
            <v>1028000</v>
          </cell>
          <cell r="L150">
            <v>1028000</v>
          </cell>
          <cell r="M150">
            <v>1028000</v>
          </cell>
          <cell r="N150">
            <v>1028000</v>
          </cell>
          <cell r="O150">
            <v>1030000</v>
          </cell>
        </row>
        <row r="151">
          <cell r="B151" t="str">
            <v/>
          </cell>
          <cell r="C151">
            <v>8748000</v>
          </cell>
          <cell r="D151">
            <v>695000</v>
          </cell>
          <cell r="E151">
            <v>695000</v>
          </cell>
          <cell r="F151">
            <v>885000</v>
          </cell>
          <cell r="G151">
            <v>695000</v>
          </cell>
          <cell r="H151">
            <v>695000</v>
          </cell>
          <cell r="I151">
            <v>835000</v>
          </cell>
          <cell r="J151">
            <v>775000</v>
          </cell>
          <cell r="K151">
            <v>695000</v>
          </cell>
          <cell r="L151">
            <v>695000</v>
          </cell>
          <cell r="M151">
            <v>695000</v>
          </cell>
          <cell r="N151">
            <v>695000</v>
          </cell>
          <cell r="O151">
            <v>693000</v>
          </cell>
        </row>
        <row r="152">
          <cell r="B152" t="str">
            <v/>
          </cell>
          <cell r="C152">
            <v>738000</v>
          </cell>
          <cell r="D152">
            <v>62000</v>
          </cell>
          <cell r="E152">
            <v>62000</v>
          </cell>
          <cell r="F152">
            <v>62000</v>
          </cell>
          <cell r="G152">
            <v>62000</v>
          </cell>
          <cell r="H152">
            <v>62000</v>
          </cell>
          <cell r="I152">
            <v>62000</v>
          </cell>
          <cell r="J152">
            <v>62000</v>
          </cell>
          <cell r="K152">
            <v>62000</v>
          </cell>
          <cell r="L152">
            <v>62000</v>
          </cell>
          <cell r="M152">
            <v>62000</v>
          </cell>
          <cell r="N152">
            <v>62000</v>
          </cell>
          <cell r="O152">
            <v>56000</v>
          </cell>
        </row>
        <row r="153">
          <cell r="B153" t="str">
            <v/>
          </cell>
          <cell r="C153">
            <v>240000</v>
          </cell>
          <cell r="D153">
            <v>0</v>
          </cell>
          <cell r="E153">
            <v>0</v>
          </cell>
          <cell r="F153">
            <v>100000</v>
          </cell>
          <cell r="G153">
            <v>0</v>
          </cell>
          <cell r="H153">
            <v>0</v>
          </cell>
          <cell r="I153">
            <v>140000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/>
          </cell>
          <cell r="C154">
            <v>170000</v>
          </cell>
          <cell r="D154">
            <v>0</v>
          </cell>
          <cell r="E154">
            <v>0</v>
          </cell>
          <cell r="F154">
            <v>90000</v>
          </cell>
          <cell r="G154">
            <v>0</v>
          </cell>
          <cell r="H154">
            <v>0</v>
          </cell>
          <cell r="I154">
            <v>0</v>
          </cell>
          <cell r="J154">
            <v>80000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B155" t="str">
            <v/>
          </cell>
          <cell r="C155">
            <v>7600000</v>
          </cell>
          <cell r="D155">
            <v>633000</v>
          </cell>
          <cell r="E155">
            <v>633000</v>
          </cell>
          <cell r="F155">
            <v>633000</v>
          </cell>
          <cell r="G155">
            <v>633000</v>
          </cell>
          <cell r="H155">
            <v>633000</v>
          </cell>
          <cell r="I155">
            <v>633000</v>
          </cell>
          <cell r="J155">
            <v>633000</v>
          </cell>
          <cell r="K155">
            <v>633000</v>
          </cell>
          <cell r="L155">
            <v>633000</v>
          </cell>
          <cell r="M155">
            <v>633000</v>
          </cell>
          <cell r="N155">
            <v>633000</v>
          </cell>
          <cell r="O155">
            <v>637000</v>
          </cell>
        </row>
        <row r="156">
          <cell r="B156" t="str">
            <v/>
          </cell>
          <cell r="C156">
            <v>4000000</v>
          </cell>
          <cell r="D156">
            <v>333000</v>
          </cell>
          <cell r="E156">
            <v>333000</v>
          </cell>
          <cell r="F156">
            <v>333000</v>
          </cell>
          <cell r="G156">
            <v>333000</v>
          </cell>
          <cell r="H156">
            <v>333000</v>
          </cell>
          <cell r="I156">
            <v>333000</v>
          </cell>
          <cell r="J156">
            <v>333000</v>
          </cell>
          <cell r="K156">
            <v>333000</v>
          </cell>
          <cell r="L156">
            <v>333000</v>
          </cell>
          <cell r="M156">
            <v>333000</v>
          </cell>
          <cell r="N156">
            <v>333000</v>
          </cell>
          <cell r="O156">
            <v>337000</v>
          </cell>
        </row>
        <row r="157">
          <cell r="B157" t="str">
            <v/>
          </cell>
          <cell r="C157">
            <v>4000000</v>
          </cell>
          <cell r="D157">
            <v>333000</v>
          </cell>
          <cell r="E157">
            <v>333000</v>
          </cell>
          <cell r="F157">
            <v>333000</v>
          </cell>
          <cell r="G157">
            <v>333000</v>
          </cell>
          <cell r="H157">
            <v>333000</v>
          </cell>
          <cell r="I157">
            <v>333000</v>
          </cell>
          <cell r="J157">
            <v>333000</v>
          </cell>
          <cell r="K157">
            <v>333000</v>
          </cell>
          <cell r="L157">
            <v>333000</v>
          </cell>
          <cell r="M157">
            <v>333000</v>
          </cell>
          <cell r="N157">
            <v>333000</v>
          </cell>
          <cell r="O157">
            <v>337000</v>
          </cell>
        </row>
        <row r="158">
          <cell r="B158" t="str">
            <v>Peningkatan Efektifitas Kegiatan Pemberdayaan Masyarakat di Wilayah Kecamatan</v>
          </cell>
          <cell r="C158">
            <v>177831000</v>
          </cell>
          <cell r="D158">
            <v>6211000</v>
          </cell>
          <cell r="E158">
            <v>6211000</v>
          </cell>
          <cell r="F158">
            <v>29311000</v>
          </cell>
          <cell r="G158">
            <v>6211000</v>
          </cell>
          <cell r="H158">
            <v>6211000</v>
          </cell>
          <cell r="I158">
            <v>38311000</v>
          </cell>
          <cell r="J158">
            <v>23711000</v>
          </cell>
          <cell r="K158">
            <v>13711000</v>
          </cell>
          <cell r="L158">
            <v>29311000</v>
          </cell>
          <cell r="M158">
            <v>6211000</v>
          </cell>
          <cell r="N158">
            <v>6211000</v>
          </cell>
          <cell r="O158">
            <v>6210000</v>
          </cell>
        </row>
        <row r="159">
          <cell r="B159" t="str">
            <v>Belanja Barang dan Jasa</v>
          </cell>
          <cell r="C159">
            <v>177831000</v>
          </cell>
          <cell r="D159">
            <v>6211000</v>
          </cell>
          <cell r="E159">
            <v>6211000</v>
          </cell>
          <cell r="F159">
            <v>29311000</v>
          </cell>
          <cell r="G159">
            <v>6211000</v>
          </cell>
          <cell r="H159">
            <v>6211000</v>
          </cell>
          <cell r="I159">
            <v>38311000</v>
          </cell>
          <cell r="J159">
            <v>23711000</v>
          </cell>
          <cell r="K159">
            <v>13711000</v>
          </cell>
          <cell r="L159">
            <v>29311000</v>
          </cell>
          <cell r="M159">
            <v>6211000</v>
          </cell>
          <cell r="N159">
            <v>6211000</v>
          </cell>
          <cell r="O159">
            <v>6210000</v>
          </cell>
        </row>
        <row r="160">
          <cell r="B160" t="str">
            <v/>
          </cell>
          <cell r="C160">
            <v>89531000</v>
          </cell>
          <cell r="D160">
            <v>6211000</v>
          </cell>
          <cell r="E160">
            <v>6211000</v>
          </cell>
          <cell r="F160">
            <v>6211000</v>
          </cell>
          <cell r="G160">
            <v>6211000</v>
          </cell>
          <cell r="H160">
            <v>6211000</v>
          </cell>
          <cell r="I160">
            <v>13211000</v>
          </cell>
          <cell r="J160">
            <v>14211000</v>
          </cell>
          <cell r="K160">
            <v>6211000</v>
          </cell>
          <cell r="L160">
            <v>6211000</v>
          </cell>
          <cell r="M160">
            <v>6211000</v>
          </cell>
          <cell r="N160">
            <v>6211000</v>
          </cell>
          <cell r="O160">
            <v>6210000</v>
          </cell>
        </row>
        <row r="161">
          <cell r="B161" t="str">
            <v/>
          </cell>
          <cell r="C161">
            <v>15691000</v>
          </cell>
          <cell r="D161">
            <v>1308000</v>
          </cell>
          <cell r="E161">
            <v>1308000</v>
          </cell>
          <cell r="F161">
            <v>1308000</v>
          </cell>
          <cell r="G161">
            <v>1308000</v>
          </cell>
          <cell r="H161">
            <v>1308000</v>
          </cell>
          <cell r="I161">
            <v>1308000</v>
          </cell>
          <cell r="J161">
            <v>1308000</v>
          </cell>
          <cell r="K161">
            <v>1308000</v>
          </cell>
          <cell r="L161">
            <v>1308000</v>
          </cell>
          <cell r="M161">
            <v>1308000</v>
          </cell>
          <cell r="N161">
            <v>1308000</v>
          </cell>
          <cell r="O161">
            <v>1303000</v>
          </cell>
        </row>
        <row r="162">
          <cell r="B162" t="str">
            <v/>
          </cell>
          <cell r="C162">
            <v>1500000</v>
          </cell>
          <cell r="D162">
            <v>125000</v>
          </cell>
          <cell r="E162">
            <v>125000</v>
          </cell>
          <cell r="F162">
            <v>125000</v>
          </cell>
          <cell r="G162">
            <v>125000</v>
          </cell>
          <cell r="H162">
            <v>125000</v>
          </cell>
          <cell r="I162">
            <v>125000</v>
          </cell>
          <cell r="J162">
            <v>125000</v>
          </cell>
          <cell r="K162">
            <v>125000</v>
          </cell>
          <cell r="L162">
            <v>125000</v>
          </cell>
          <cell r="M162">
            <v>125000</v>
          </cell>
          <cell r="N162">
            <v>125000</v>
          </cell>
          <cell r="O162">
            <v>125000</v>
          </cell>
        </row>
        <row r="163">
          <cell r="B163" t="str">
            <v/>
          </cell>
          <cell r="C163">
            <v>1020000</v>
          </cell>
          <cell r="D163">
            <v>85000</v>
          </cell>
          <cell r="E163">
            <v>85000</v>
          </cell>
          <cell r="F163">
            <v>85000</v>
          </cell>
          <cell r="G163">
            <v>85000</v>
          </cell>
          <cell r="H163">
            <v>85000</v>
          </cell>
          <cell r="I163">
            <v>85000</v>
          </cell>
          <cell r="J163">
            <v>85000</v>
          </cell>
          <cell r="K163">
            <v>85000</v>
          </cell>
          <cell r="L163">
            <v>85000</v>
          </cell>
          <cell r="M163">
            <v>85000</v>
          </cell>
          <cell r="N163">
            <v>85000</v>
          </cell>
          <cell r="O163">
            <v>85000</v>
          </cell>
        </row>
        <row r="164">
          <cell r="B164" t="str">
            <v/>
          </cell>
          <cell r="C164">
            <v>15000000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7000000</v>
          </cell>
          <cell r="J164">
            <v>8000000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/>
          </cell>
          <cell r="C165">
            <v>56320000</v>
          </cell>
          <cell r="D165">
            <v>4693000</v>
          </cell>
          <cell r="E165">
            <v>4693000</v>
          </cell>
          <cell r="F165">
            <v>4693000</v>
          </cell>
          <cell r="G165">
            <v>4693000</v>
          </cell>
          <cell r="H165">
            <v>4693000</v>
          </cell>
          <cell r="I165">
            <v>4693000</v>
          </cell>
          <cell r="J165">
            <v>4693000</v>
          </cell>
          <cell r="K165">
            <v>4693000</v>
          </cell>
          <cell r="L165">
            <v>4693000</v>
          </cell>
          <cell r="M165">
            <v>4693000</v>
          </cell>
          <cell r="N165">
            <v>4693000</v>
          </cell>
          <cell r="O165">
            <v>4697000</v>
          </cell>
        </row>
        <row r="166">
          <cell r="B166" t="str">
            <v/>
          </cell>
          <cell r="C166">
            <v>69300000</v>
          </cell>
          <cell r="D166">
            <v>0</v>
          </cell>
          <cell r="E166">
            <v>0</v>
          </cell>
          <cell r="F166">
            <v>23100000</v>
          </cell>
          <cell r="G166">
            <v>0</v>
          </cell>
          <cell r="H166">
            <v>0</v>
          </cell>
          <cell r="I166">
            <v>23100000</v>
          </cell>
          <cell r="J166">
            <v>0</v>
          </cell>
          <cell r="K166">
            <v>0</v>
          </cell>
          <cell r="L166">
            <v>23100000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/>
          </cell>
          <cell r="C167">
            <v>69300000</v>
          </cell>
          <cell r="D167">
            <v>0</v>
          </cell>
          <cell r="E167">
            <v>0</v>
          </cell>
          <cell r="F167">
            <v>23100000</v>
          </cell>
          <cell r="G167">
            <v>0</v>
          </cell>
          <cell r="H167">
            <v>0</v>
          </cell>
          <cell r="I167">
            <v>23100000</v>
          </cell>
          <cell r="J167">
            <v>0</v>
          </cell>
          <cell r="K167">
            <v>0</v>
          </cell>
          <cell r="L167">
            <v>23100000</v>
          </cell>
          <cell r="M167">
            <v>0</v>
          </cell>
          <cell r="N167">
            <v>0</v>
          </cell>
          <cell r="O167">
            <v>0</v>
          </cell>
        </row>
        <row r="168">
          <cell r="B168" t="str">
            <v/>
          </cell>
          <cell r="C168">
            <v>14500000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2000000</v>
          </cell>
          <cell r="J168">
            <v>9500000</v>
          </cell>
          <cell r="K168">
            <v>3000000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/>
          </cell>
          <cell r="C169">
            <v>5000000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2000000</v>
          </cell>
          <cell r="J169">
            <v>0</v>
          </cell>
          <cell r="K169">
            <v>3000000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B170" t="str">
            <v/>
          </cell>
          <cell r="C170">
            <v>2250000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2250000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B171" t="str">
            <v/>
          </cell>
          <cell r="C171">
            <v>1250000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1250000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B172" t="str">
            <v/>
          </cell>
          <cell r="C172">
            <v>6000000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6000000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/>
          </cell>
          <cell r="C173">
            <v>4500000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4500000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/>
          </cell>
          <cell r="C174">
            <v>4500000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4500000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Koordinasi Upaya Penyelenggaraan Ketenteraman dan Ketertiban Umum</v>
          </cell>
          <cell r="C175">
            <v>77236000</v>
          </cell>
          <cell r="D175">
            <v>7585000</v>
          </cell>
          <cell r="E175">
            <v>7585000</v>
          </cell>
          <cell r="F175">
            <v>7885000</v>
          </cell>
          <cell r="G175">
            <v>7585000</v>
          </cell>
          <cell r="H175">
            <v>7585000</v>
          </cell>
          <cell r="I175">
            <v>7900000</v>
          </cell>
          <cell r="J175">
            <v>7585000</v>
          </cell>
          <cell r="K175">
            <v>7585000</v>
          </cell>
          <cell r="L175">
            <v>7585000</v>
          </cell>
          <cell r="M175">
            <v>7585000</v>
          </cell>
          <cell r="N175">
            <v>385000</v>
          </cell>
          <cell r="O175">
            <v>386000</v>
          </cell>
        </row>
        <row r="176">
          <cell r="B176" t="str">
            <v>Sinergitas dengan Kepolisian Negara Republik Indonesia, Tentara Nasional Indonesia dan Instansi Vertikal di Wilayah Kecamatan</v>
          </cell>
          <cell r="C176">
            <v>72000000</v>
          </cell>
          <cell r="D176">
            <v>7200000</v>
          </cell>
          <cell r="E176">
            <v>7200000</v>
          </cell>
          <cell r="F176">
            <v>7200000</v>
          </cell>
          <cell r="G176">
            <v>7200000</v>
          </cell>
          <cell r="H176">
            <v>7200000</v>
          </cell>
          <cell r="I176">
            <v>7200000</v>
          </cell>
          <cell r="J176">
            <v>7200000</v>
          </cell>
          <cell r="K176">
            <v>7200000</v>
          </cell>
          <cell r="L176">
            <v>7200000</v>
          </cell>
          <cell r="M176">
            <v>7200000</v>
          </cell>
          <cell r="N176">
            <v>0</v>
          </cell>
          <cell r="O176">
            <v>0</v>
          </cell>
        </row>
        <row r="177">
          <cell r="B177" t="str">
            <v>Belanja Barang dan Jasa</v>
          </cell>
          <cell r="C177">
            <v>72000000</v>
          </cell>
          <cell r="D177">
            <v>7200000</v>
          </cell>
          <cell r="E177">
            <v>7200000</v>
          </cell>
          <cell r="F177">
            <v>7200000</v>
          </cell>
          <cell r="G177">
            <v>7200000</v>
          </cell>
          <cell r="H177">
            <v>7200000</v>
          </cell>
          <cell r="I177">
            <v>7200000</v>
          </cell>
          <cell r="J177">
            <v>7200000</v>
          </cell>
          <cell r="K177">
            <v>7200000</v>
          </cell>
          <cell r="L177">
            <v>7200000</v>
          </cell>
          <cell r="M177">
            <v>7200000</v>
          </cell>
          <cell r="N177">
            <v>0</v>
          </cell>
          <cell r="O177">
            <v>0</v>
          </cell>
        </row>
        <row r="178">
          <cell r="B178" t="str">
            <v/>
          </cell>
          <cell r="C178">
            <v>72000000</v>
          </cell>
          <cell r="D178">
            <v>7200000</v>
          </cell>
          <cell r="E178">
            <v>7200000</v>
          </cell>
          <cell r="F178">
            <v>7200000</v>
          </cell>
          <cell r="G178">
            <v>7200000</v>
          </cell>
          <cell r="H178">
            <v>7200000</v>
          </cell>
          <cell r="I178">
            <v>7200000</v>
          </cell>
          <cell r="J178">
            <v>7200000</v>
          </cell>
          <cell r="K178">
            <v>7200000</v>
          </cell>
          <cell r="L178">
            <v>7200000</v>
          </cell>
          <cell r="M178">
            <v>7200000</v>
          </cell>
          <cell r="N178">
            <v>0</v>
          </cell>
          <cell r="O178">
            <v>0</v>
          </cell>
        </row>
        <row r="179">
          <cell r="B179" t="str">
            <v/>
          </cell>
          <cell r="C179">
            <v>72000000</v>
          </cell>
          <cell r="D179">
            <v>7200000</v>
          </cell>
          <cell r="E179">
            <v>7200000</v>
          </cell>
          <cell r="F179">
            <v>7200000</v>
          </cell>
          <cell r="G179">
            <v>7200000</v>
          </cell>
          <cell r="H179">
            <v>7200000</v>
          </cell>
          <cell r="I179">
            <v>7200000</v>
          </cell>
          <cell r="J179">
            <v>7200000</v>
          </cell>
          <cell r="K179">
            <v>7200000</v>
          </cell>
          <cell r="L179">
            <v>7200000</v>
          </cell>
          <cell r="M179">
            <v>7200000</v>
          </cell>
          <cell r="N179">
            <v>0</v>
          </cell>
          <cell r="O179">
            <v>0</v>
          </cell>
        </row>
        <row r="180">
          <cell r="B180" t="str">
            <v>Harmonisasi Hubungan Dengan Tokoh Agama dan Tokoh Masyarakat</v>
          </cell>
          <cell r="C180">
            <v>5236000</v>
          </cell>
          <cell r="D180">
            <v>385000</v>
          </cell>
          <cell r="E180">
            <v>385000</v>
          </cell>
          <cell r="F180">
            <v>685000</v>
          </cell>
          <cell r="G180">
            <v>385000</v>
          </cell>
          <cell r="H180">
            <v>385000</v>
          </cell>
          <cell r="I180">
            <v>700000</v>
          </cell>
          <cell r="J180">
            <v>385000</v>
          </cell>
          <cell r="K180">
            <v>385000</v>
          </cell>
          <cell r="L180">
            <v>385000</v>
          </cell>
          <cell r="M180">
            <v>385000</v>
          </cell>
          <cell r="N180">
            <v>385000</v>
          </cell>
          <cell r="O180">
            <v>386000</v>
          </cell>
        </row>
        <row r="181">
          <cell r="B181" t="str">
            <v>Belanja Barang dan Jasa</v>
          </cell>
          <cell r="C181">
            <v>5236000</v>
          </cell>
          <cell r="D181">
            <v>385000</v>
          </cell>
          <cell r="E181">
            <v>385000</v>
          </cell>
          <cell r="F181">
            <v>685000</v>
          </cell>
          <cell r="G181">
            <v>385000</v>
          </cell>
          <cell r="H181">
            <v>385000</v>
          </cell>
          <cell r="I181">
            <v>700000</v>
          </cell>
          <cell r="J181">
            <v>385000</v>
          </cell>
          <cell r="K181">
            <v>385000</v>
          </cell>
          <cell r="L181">
            <v>385000</v>
          </cell>
          <cell r="M181">
            <v>385000</v>
          </cell>
          <cell r="N181">
            <v>385000</v>
          </cell>
          <cell r="O181">
            <v>386000</v>
          </cell>
        </row>
        <row r="182">
          <cell r="B182" t="str">
            <v/>
          </cell>
          <cell r="C182">
            <v>4236000</v>
          </cell>
          <cell r="D182">
            <v>302000</v>
          </cell>
          <cell r="E182">
            <v>302000</v>
          </cell>
          <cell r="F182">
            <v>602000</v>
          </cell>
          <cell r="G182">
            <v>302000</v>
          </cell>
          <cell r="H182">
            <v>302000</v>
          </cell>
          <cell r="I182">
            <v>617000</v>
          </cell>
          <cell r="J182">
            <v>302000</v>
          </cell>
          <cell r="K182">
            <v>302000</v>
          </cell>
          <cell r="L182">
            <v>302000</v>
          </cell>
          <cell r="M182">
            <v>302000</v>
          </cell>
          <cell r="N182">
            <v>302000</v>
          </cell>
          <cell r="O182">
            <v>299000</v>
          </cell>
        </row>
        <row r="183">
          <cell r="B183" t="str">
            <v/>
          </cell>
          <cell r="C183">
            <v>621000</v>
          </cell>
          <cell r="D183">
            <v>52000</v>
          </cell>
          <cell r="E183">
            <v>52000</v>
          </cell>
          <cell r="F183">
            <v>52000</v>
          </cell>
          <cell r="G183">
            <v>52000</v>
          </cell>
          <cell r="H183">
            <v>52000</v>
          </cell>
          <cell r="I183">
            <v>52000</v>
          </cell>
          <cell r="J183">
            <v>52000</v>
          </cell>
          <cell r="K183">
            <v>52000</v>
          </cell>
          <cell r="L183">
            <v>52000</v>
          </cell>
          <cell r="M183">
            <v>52000</v>
          </cell>
          <cell r="N183">
            <v>52000</v>
          </cell>
          <cell r="O183">
            <v>49000</v>
          </cell>
        </row>
        <row r="184">
          <cell r="B184" t="str">
            <v/>
          </cell>
          <cell r="C184">
            <v>360000</v>
          </cell>
          <cell r="D184">
            <v>0</v>
          </cell>
          <cell r="E184">
            <v>0</v>
          </cell>
          <cell r="F184">
            <v>150000</v>
          </cell>
          <cell r="G184">
            <v>0</v>
          </cell>
          <cell r="H184">
            <v>0</v>
          </cell>
          <cell r="I184">
            <v>210000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/>
          </cell>
          <cell r="C185">
            <v>255000</v>
          </cell>
          <cell r="D185">
            <v>0</v>
          </cell>
          <cell r="E185">
            <v>0</v>
          </cell>
          <cell r="F185">
            <v>150000</v>
          </cell>
          <cell r="G185">
            <v>0</v>
          </cell>
          <cell r="H185">
            <v>0</v>
          </cell>
          <cell r="I185">
            <v>105000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/>
          </cell>
          <cell r="C186">
            <v>3000000</v>
          </cell>
          <cell r="D186">
            <v>250000</v>
          </cell>
          <cell r="E186">
            <v>250000</v>
          </cell>
          <cell r="F186">
            <v>250000</v>
          </cell>
          <cell r="G186">
            <v>250000</v>
          </cell>
          <cell r="H186">
            <v>250000</v>
          </cell>
          <cell r="I186">
            <v>250000</v>
          </cell>
          <cell r="J186">
            <v>250000</v>
          </cell>
          <cell r="K186">
            <v>250000</v>
          </cell>
          <cell r="L186">
            <v>250000</v>
          </cell>
          <cell r="M186">
            <v>250000</v>
          </cell>
          <cell r="N186">
            <v>250000</v>
          </cell>
          <cell r="O186">
            <v>250000</v>
          </cell>
        </row>
        <row r="187">
          <cell r="B187" t="str">
            <v/>
          </cell>
          <cell r="C187">
            <v>1000000</v>
          </cell>
          <cell r="D187">
            <v>83000</v>
          </cell>
          <cell r="E187">
            <v>83000</v>
          </cell>
          <cell r="F187">
            <v>83000</v>
          </cell>
          <cell r="G187">
            <v>83000</v>
          </cell>
          <cell r="H187">
            <v>83000</v>
          </cell>
          <cell r="I187">
            <v>83000</v>
          </cell>
          <cell r="J187">
            <v>83000</v>
          </cell>
          <cell r="K187">
            <v>83000</v>
          </cell>
          <cell r="L187">
            <v>83000</v>
          </cell>
          <cell r="M187">
            <v>83000</v>
          </cell>
          <cell r="N187">
            <v>83000</v>
          </cell>
          <cell r="O187">
            <v>87000</v>
          </cell>
        </row>
        <row r="188">
          <cell r="B188" t="str">
            <v/>
          </cell>
          <cell r="C188">
            <v>1000000</v>
          </cell>
          <cell r="D188">
            <v>83000</v>
          </cell>
          <cell r="E188">
            <v>83000</v>
          </cell>
          <cell r="F188">
            <v>83000</v>
          </cell>
          <cell r="G188">
            <v>83000</v>
          </cell>
          <cell r="H188">
            <v>83000</v>
          </cell>
          <cell r="I188">
            <v>83000</v>
          </cell>
          <cell r="J188">
            <v>83000</v>
          </cell>
          <cell r="K188">
            <v>83000</v>
          </cell>
          <cell r="L188">
            <v>83000</v>
          </cell>
          <cell r="M188">
            <v>83000</v>
          </cell>
          <cell r="N188">
            <v>83000</v>
          </cell>
          <cell r="O188">
            <v>87000</v>
          </cell>
        </row>
        <row r="189">
          <cell r="B189" t="str">
            <v>Koordinasi Penerapan dan Penegakan Peraturan Daerah dan Peraturan Kepala Daerah</v>
          </cell>
          <cell r="C189">
            <v>6831000</v>
          </cell>
          <cell r="D189">
            <v>535000</v>
          </cell>
          <cell r="E189">
            <v>535000</v>
          </cell>
          <cell r="F189">
            <v>725000</v>
          </cell>
          <cell r="G189">
            <v>535000</v>
          </cell>
          <cell r="H189">
            <v>535000</v>
          </cell>
          <cell r="I189">
            <v>755000</v>
          </cell>
          <cell r="J189">
            <v>535000</v>
          </cell>
          <cell r="K189">
            <v>535000</v>
          </cell>
          <cell r="L189">
            <v>535000</v>
          </cell>
          <cell r="M189">
            <v>535000</v>
          </cell>
          <cell r="N189">
            <v>535000</v>
          </cell>
          <cell r="O189">
            <v>536000</v>
          </cell>
        </row>
        <row r="190">
          <cell r="B190" t="str">
            <v>Koordinasi/Sinergi Dengan Perangkat Daerah yang Tugas dan Fungsinya di Bidang Penegakan Peraturan Perundang-Undangan dan/atau Kepolisian Negara Republik Indonesia</v>
          </cell>
          <cell r="C190">
            <v>6831000</v>
          </cell>
          <cell r="D190">
            <v>535000</v>
          </cell>
          <cell r="E190">
            <v>535000</v>
          </cell>
          <cell r="F190">
            <v>725000</v>
          </cell>
          <cell r="G190">
            <v>535000</v>
          </cell>
          <cell r="H190">
            <v>535000</v>
          </cell>
          <cell r="I190">
            <v>755000</v>
          </cell>
          <cell r="J190">
            <v>535000</v>
          </cell>
          <cell r="K190">
            <v>535000</v>
          </cell>
          <cell r="L190">
            <v>535000</v>
          </cell>
          <cell r="M190">
            <v>535000</v>
          </cell>
          <cell r="N190">
            <v>535000</v>
          </cell>
          <cell r="O190">
            <v>536000</v>
          </cell>
        </row>
        <row r="191">
          <cell r="B191" t="str">
            <v>Belanja Barang dan Jasa</v>
          </cell>
          <cell r="C191">
            <v>6831000</v>
          </cell>
          <cell r="D191">
            <v>535000</v>
          </cell>
          <cell r="E191">
            <v>535000</v>
          </cell>
          <cell r="F191">
            <v>725000</v>
          </cell>
          <cell r="G191">
            <v>535000</v>
          </cell>
          <cell r="H191">
            <v>535000</v>
          </cell>
          <cell r="I191">
            <v>755000</v>
          </cell>
          <cell r="J191">
            <v>535000</v>
          </cell>
          <cell r="K191">
            <v>535000</v>
          </cell>
          <cell r="L191">
            <v>535000</v>
          </cell>
          <cell r="M191">
            <v>535000</v>
          </cell>
          <cell r="N191">
            <v>535000</v>
          </cell>
          <cell r="O191">
            <v>536000</v>
          </cell>
        </row>
        <row r="192">
          <cell r="B192" t="str">
            <v/>
          </cell>
          <cell r="C192">
            <v>5831000</v>
          </cell>
          <cell r="D192">
            <v>452000</v>
          </cell>
          <cell r="E192">
            <v>452000</v>
          </cell>
          <cell r="F192">
            <v>642000</v>
          </cell>
          <cell r="G192">
            <v>452000</v>
          </cell>
          <cell r="H192">
            <v>452000</v>
          </cell>
          <cell r="I192">
            <v>672000</v>
          </cell>
          <cell r="J192">
            <v>452000</v>
          </cell>
          <cell r="K192">
            <v>452000</v>
          </cell>
          <cell r="L192">
            <v>452000</v>
          </cell>
          <cell r="M192">
            <v>452000</v>
          </cell>
          <cell r="N192">
            <v>452000</v>
          </cell>
          <cell r="O192">
            <v>449000</v>
          </cell>
        </row>
        <row r="193">
          <cell r="B193" t="str">
            <v/>
          </cell>
          <cell r="C193">
            <v>921000</v>
          </cell>
          <cell r="D193">
            <v>77000</v>
          </cell>
          <cell r="E193">
            <v>77000</v>
          </cell>
          <cell r="F193">
            <v>77000</v>
          </cell>
          <cell r="G193">
            <v>77000</v>
          </cell>
          <cell r="H193">
            <v>77000</v>
          </cell>
          <cell r="I193">
            <v>77000</v>
          </cell>
          <cell r="J193">
            <v>77000</v>
          </cell>
          <cell r="K193">
            <v>77000</v>
          </cell>
          <cell r="L193">
            <v>77000</v>
          </cell>
          <cell r="M193">
            <v>77000</v>
          </cell>
          <cell r="N193">
            <v>77000</v>
          </cell>
          <cell r="O193">
            <v>74000</v>
          </cell>
        </row>
        <row r="194">
          <cell r="B194" t="str">
            <v/>
          </cell>
          <cell r="C194">
            <v>240000</v>
          </cell>
          <cell r="D194">
            <v>0</v>
          </cell>
          <cell r="E194">
            <v>0</v>
          </cell>
          <cell r="F194">
            <v>100000</v>
          </cell>
          <cell r="G194">
            <v>0</v>
          </cell>
          <cell r="H194">
            <v>0</v>
          </cell>
          <cell r="I194">
            <v>140000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B195" t="str">
            <v/>
          </cell>
          <cell r="C195">
            <v>170000</v>
          </cell>
          <cell r="D195">
            <v>0</v>
          </cell>
          <cell r="E195">
            <v>0</v>
          </cell>
          <cell r="F195">
            <v>90000</v>
          </cell>
          <cell r="G195">
            <v>0</v>
          </cell>
          <cell r="H195">
            <v>0</v>
          </cell>
          <cell r="I195">
            <v>80000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/>
          </cell>
          <cell r="C196">
            <v>4500000</v>
          </cell>
          <cell r="D196">
            <v>375000</v>
          </cell>
          <cell r="E196">
            <v>375000</v>
          </cell>
          <cell r="F196">
            <v>375000</v>
          </cell>
          <cell r="G196">
            <v>375000</v>
          </cell>
          <cell r="H196">
            <v>375000</v>
          </cell>
          <cell r="I196">
            <v>375000</v>
          </cell>
          <cell r="J196">
            <v>375000</v>
          </cell>
          <cell r="K196">
            <v>375000</v>
          </cell>
          <cell r="L196">
            <v>375000</v>
          </cell>
          <cell r="M196">
            <v>375000</v>
          </cell>
          <cell r="N196">
            <v>375000</v>
          </cell>
          <cell r="O196">
            <v>375000</v>
          </cell>
        </row>
        <row r="197">
          <cell r="B197" t="str">
            <v/>
          </cell>
          <cell r="C197">
            <v>1000000</v>
          </cell>
          <cell r="D197">
            <v>83000</v>
          </cell>
          <cell r="E197">
            <v>83000</v>
          </cell>
          <cell r="F197">
            <v>83000</v>
          </cell>
          <cell r="G197">
            <v>83000</v>
          </cell>
          <cell r="H197">
            <v>83000</v>
          </cell>
          <cell r="I197">
            <v>83000</v>
          </cell>
          <cell r="J197">
            <v>83000</v>
          </cell>
          <cell r="K197">
            <v>83000</v>
          </cell>
          <cell r="L197">
            <v>83000</v>
          </cell>
          <cell r="M197">
            <v>83000</v>
          </cell>
          <cell r="N197">
            <v>83000</v>
          </cell>
          <cell r="O197">
            <v>87000</v>
          </cell>
        </row>
        <row r="198">
          <cell r="B198" t="str">
            <v/>
          </cell>
          <cell r="C198">
            <v>1000000</v>
          </cell>
          <cell r="D198">
            <v>83000</v>
          </cell>
          <cell r="E198">
            <v>83000</v>
          </cell>
          <cell r="F198">
            <v>83000</v>
          </cell>
          <cell r="G198">
            <v>83000</v>
          </cell>
          <cell r="H198">
            <v>83000</v>
          </cell>
          <cell r="I198">
            <v>83000</v>
          </cell>
          <cell r="J198">
            <v>83000</v>
          </cell>
          <cell r="K198">
            <v>83000</v>
          </cell>
          <cell r="L198">
            <v>83000</v>
          </cell>
          <cell r="M198">
            <v>83000</v>
          </cell>
          <cell r="N198">
            <v>83000</v>
          </cell>
          <cell r="O198">
            <v>87000</v>
          </cell>
        </row>
        <row r="199">
          <cell r="B199" t="str">
            <v>Penyelenggaraan Urusan Pemerintahan Umum sesuai Penugasan Kepala Daerah</v>
          </cell>
          <cell r="C199">
            <v>7846000</v>
          </cell>
          <cell r="D199">
            <v>501000</v>
          </cell>
          <cell r="E199">
            <v>501000</v>
          </cell>
          <cell r="F199">
            <v>1421000</v>
          </cell>
          <cell r="G199">
            <v>501000</v>
          </cell>
          <cell r="H199">
            <v>501000</v>
          </cell>
          <cell r="I199">
            <v>1427000</v>
          </cell>
          <cell r="J199">
            <v>501000</v>
          </cell>
          <cell r="K199">
            <v>501000</v>
          </cell>
          <cell r="L199">
            <v>501000</v>
          </cell>
          <cell r="M199">
            <v>501000</v>
          </cell>
          <cell r="N199">
            <v>501000</v>
          </cell>
          <cell r="O199">
            <v>489000</v>
          </cell>
        </row>
        <row r="200">
          <cell r="B200" t="str">
            <v>Fasilitasi, Koordinasi dan Pembinaan (Bimtek, Sosialisasi, Konsultasi) Wawasan Kebangsaan dan Ketahanan Nasional</v>
          </cell>
          <cell r="C200">
            <v>4098000</v>
          </cell>
          <cell r="D200">
            <v>271000</v>
          </cell>
          <cell r="E200">
            <v>271000</v>
          </cell>
          <cell r="F200">
            <v>661000</v>
          </cell>
          <cell r="G200">
            <v>271000</v>
          </cell>
          <cell r="H200">
            <v>271000</v>
          </cell>
          <cell r="I200">
            <v>729000</v>
          </cell>
          <cell r="J200">
            <v>271000</v>
          </cell>
          <cell r="K200">
            <v>271000</v>
          </cell>
          <cell r="L200">
            <v>271000</v>
          </cell>
          <cell r="M200">
            <v>271000</v>
          </cell>
          <cell r="N200">
            <v>271000</v>
          </cell>
          <cell r="O200">
            <v>269000</v>
          </cell>
        </row>
        <row r="201">
          <cell r="B201" t="str">
            <v>Belanja Barang dan Jasa</v>
          </cell>
          <cell r="C201">
            <v>4098000</v>
          </cell>
          <cell r="D201">
            <v>271000</v>
          </cell>
          <cell r="E201">
            <v>271000</v>
          </cell>
          <cell r="F201">
            <v>661000</v>
          </cell>
          <cell r="G201">
            <v>271000</v>
          </cell>
          <cell r="H201">
            <v>271000</v>
          </cell>
          <cell r="I201">
            <v>729000</v>
          </cell>
          <cell r="J201">
            <v>271000</v>
          </cell>
          <cell r="K201">
            <v>271000</v>
          </cell>
          <cell r="L201">
            <v>271000</v>
          </cell>
          <cell r="M201">
            <v>271000</v>
          </cell>
          <cell r="N201">
            <v>271000</v>
          </cell>
          <cell r="O201">
            <v>269000</v>
          </cell>
        </row>
        <row r="202">
          <cell r="B202" t="str">
            <v/>
          </cell>
          <cell r="C202">
            <v>3098000</v>
          </cell>
          <cell r="D202">
            <v>188000</v>
          </cell>
          <cell r="E202">
            <v>188000</v>
          </cell>
          <cell r="F202">
            <v>578000</v>
          </cell>
          <cell r="G202">
            <v>188000</v>
          </cell>
          <cell r="H202">
            <v>188000</v>
          </cell>
          <cell r="I202">
            <v>646000</v>
          </cell>
          <cell r="J202">
            <v>188000</v>
          </cell>
          <cell r="K202">
            <v>188000</v>
          </cell>
          <cell r="L202">
            <v>188000</v>
          </cell>
          <cell r="M202">
            <v>188000</v>
          </cell>
          <cell r="N202">
            <v>188000</v>
          </cell>
          <cell r="O202">
            <v>182000</v>
          </cell>
        </row>
        <row r="203">
          <cell r="B203" t="str">
            <v/>
          </cell>
          <cell r="C203">
            <v>438000</v>
          </cell>
          <cell r="D203">
            <v>0</v>
          </cell>
          <cell r="E203">
            <v>0</v>
          </cell>
          <cell r="F203">
            <v>200000</v>
          </cell>
          <cell r="G203">
            <v>0</v>
          </cell>
          <cell r="H203">
            <v>0</v>
          </cell>
          <cell r="I203">
            <v>238000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/>
          </cell>
          <cell r="C204">
            <v>240000</v>
          </cell>
          <cell r="D204">
            <v>0</v>
          </cell>
          <cell r="E204">
            <v>0</v>
          </cell>
          <cell r="F204">
            <v>100000</v>
          </cell>
          <cell r="G204">
            <v>0</v>
          </cell>
          <cell r="H204">
            <v>0</v>
          </cell>
          <cell r="I204">
            <v>140000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/>
          </cell>
          <cell r="C205">
            <v>170000</v>
          </cell>
          <cell r="D205">
            <v>0</v>
          </cell>
          <cell r="E205">
            <v>0</v>
          </cell>
          <cell r="F205">
            <v>90000</v>
          </cell>
          <cell r="G205">
            <v>0</v>
          </cell>
          <cell r="H205">
            <v>0</v>
          </cell>
          <cell r="I205">
            <v>80000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/>
          </cell>
          <cell r="C206">
            <v>2250000</v>
          </cell>
          <cell r="D206">
            <v>188000</v>
          </cell>
          <cell r="E206">
            <v>188000</v>
          </cell>
          <cell r="F206">
            <v>188000</v>
          </cell>
          <cell r="G206">
            <v>188000</v>
          </cell>
          <cell r="H206">
            <v>188000</v>
          </cell>
          <cell r="I206">
            <v>188000</v>
          </cell>
          <cell r="J206">
            <v>188000</v>
          </cell>
          <cell r="K206">
            <v>188000</v>
          </cell>
          <cell r="L206">
            <v>188000</v>
          </cell>
          <cell r="M206">
            <v>188000</v>
          </cell>
          <cell r="N206">
            <v>188000</v>
          </cell>
          <cell r="O206">
            <v>182000</v>
          </cell>
        </row>
        <row r="207">
          <cell r="B207" t="str">
            <v/>
          </cell>
          <cell r="C207">
            <v>1000000</v>
          </cell>
          <cell r="D207">
            <v>83000</v>
          </cell>
          <cell r="E207">
            <v>83000</v>
          </cell>
          <cell r="F207">
            <v>83000</v>
          </cell>
          <cell r="G207">
            <v>83000</v>
          </cell>
          <cell r="H207">
            <v>83000</v>
          </cell>
          <cell r="I207">
            <v>83000</v>
          </cell>
          <cell r="J207">
            <v>83000</v>
          </cell>
          <cell r="K207">
            <v>83000</v>
          </cell>
          <cell r="L207">
            <v>83000</v>
          </cell>
          <cell r="M207">
            <v>83000</v>
          </cell>
          <cell r="N207">
            <v>83000</v>
          </cell>
          <cell r="O207">
            <v>87000</v>
          </cell>
        </row>
        <row r="208">
          <cell r="B208" t="str">
            <v/>
          </cell>
          <cell r="C208">
            <v>1000000</v>
          </cell>
          <cell r="D208">
            <v>83000</v>
          </cell>
          <cell r="E208">
            <v>83000</v>
          </cell>
          <cell r="F208">
            <v>83000</v>
          </cell>
          <cell r="G208">
            <v>83000</v>
          </cell>
          <cell r="H208">
            <v>83000</v>
          </cell>
          <cell r="I208">
            <v>83000</v>
          </cell>
          <cell r="J208">
            <v>83000</v>
          </cell>
          <cell r="K208">
            <v>83000</v>
          </cell>
          <cell r="L208">
            <v>83000</v>
          </cell>
          <cell r="M208">
            <v>83000</v>
          </cell>
          <cell r="N208">
            <v>83000</v>
          </cell>
          <cell r="O208">
            <v>87000</v>
          </cell>
        </row>
        <row r="209">
          <cell r="B209" t="str">
            <v>Penanganan Konflik Sosial sesuai Ketentuan Peraturan Perundang-Undangan</v>
          </cell>
          <cell r="C209">
            <v>3748000</v>
          </cell>
          <cell r="D209">
            <v>230000</v>
          </cell>
          <cell r="E209">
            <v>230000</v>
          </cell>
          <cell r="F209">
            <v>760000</v>
          </cell>
          <cell r="G209">
            <v>230000</v>
          </cell>
          <cell r="H209">
            <v>230000</v>
          </cell>
          <cell r="I209">
            <v>698000</v>
          </cell>
          <cell r="J209">
            <v>230000</v>
          </cell>
          <cell r="K209">
            <v>230000</v>
          </cell>
          <cell r="L209">
            <v>230000</v>
          </cell>
          <cell r="M209">
            <v>230000</v>
          </cell>
          <cell r="N209">
            <v>230000</v>
          </cell>
          <cell r="O209">
            <v>220000</v>
          </cell>
        </row>
        <row r="210">
          <cell r="B210" t="str">
            <v>Belanja Barang dan Jasa</v>
          </cell>
          <cell r="C210">
            <v>3748000</v>
          </cell>
          <cell r="D210">
            <v>230000</v>
          </cell>
          <cell r="E210">
            <v>230000</v>
          </cell>
          <cell r="F210">
            <v>760000</v>
          </cell>
          <cell r="G210">
            <v>230000</v>
          </cell>
          <cell r="H210">
            <v>230000</v>
          </cell>
          <cell r="I210">
            <v>698000</v>
          </cell>
          <cell r="J210">
            <v>230000</v>
          </cell>
          <cell r="K210">
            <v>230000</v>
          </cell>
          <cell r="L210">
            <v>230000</v>
          </cell>
          <cell r="M210">
            <v>230000</v>
          </cell>
          <cell r="N210">
            <v>230000</v>
          </cell>
          <cell r="O210">
            <v>220000</v>
          </cell>
        </row>
        <row r="211">
          <cell r="B211" t="str">
            <v/>
          </cell>
          <cell r="C211">
            <v>3248000</v>
          </cell>
          <cell r="D211">
            <v>188000</v>
          </cell>
          <cell r="E211">
            <v>188000</v>
          </cell>
          <cell r="F211">
            <v>718000</v>
          </cell>
          <cell r="G211">
            <v>188000</v>
          </cell>
          <cell r="H211">
            <v>188000</v>
          </cell>
          <cell r="I211">
            <v>656000</v>
          </cell>
          <cell r="J211">
            <v>188000</v>
          </cell>
          <cell r="K211">
            <v>188000</v>
          </cell>
          <cell r="L211">
            <v>188000</v>
          </cell>
          <cell r="M211">
            <v>188000</v>
          </cell>
          <cell r="N211">
            <v>188000</v>
          </cell>
          <cell r="O211">
            <v>182000</v>
          </cell>
        </row>
        <row r="212">
          <cell r="B212" t="str">
            <v/>
          </cell>
          <cell r="C212">
            <v>588000</v>
          </cell>
          <cell r="D212">
            <v>0</v>
          </cell>
          <cell r="E212">
            <v>0</v>
          </cell>
          <cell r="F212">
            <v>300000</v>
          </cell>
          <cell r="G212">
            <v>0</v>
          </cell>
          <cell r="H212">
            <v>0</v>
          </cell>
          <cell r="I212">
            <v>288000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/>
          </cell>
          <cell r="C213">
            <v>240000</v>
          </cell>
          <cell r="D213">
            <v>0</v>
          </cell>
          <cell r="E213">
            <v>0</v>
          </cell>
          <cell r="F213">
            <v>140000</v>
          </cell>
          <cell r="G213">
            <v>0</v>
          </cell>
          <cell r="H213">
            <v>0</v>
          </cell>
          <cell r="I213">
            <v>100000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/>
          </cell>
          <cell r="C214">
            <v>170000</v>
          </cell>
          <cell r="D214">
            <v>0</v>
          </cell>
          <cell r="E214">
            <v>0</v>
          </cell>
          <cell r="F214">
            <v>90000</v>
          </cell>
          <cell r="G214">
            <v>0</v>
          </cell>
          <cell r="H214">
            <v>0</v>
          </cell>
          <cell r="I214">
            <v>80000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B215" t="str">
            <v/>
          </cell>
          <cell r="C215">
            <v>2250000</v>
          </cell>
          <cell r="D215">
            <v>188000</v>
          </cell>
          <cell r="E215">
            <v>188000</v>
          </cell>
          <cell r="F215">
            <v>188000</v>
          </cell>
          <cell r="G215">
            <v>188000</v>
          </cell>
          <cell r="H215">
            <v>188000</v>
          </cell>
          <cell r="I215">
            <v>188000</v>
          </cell>
          <cell r="J215">
            <v>188000</v>
          </cell>
          <cell r="K215">
            <v>188000</v>
          </cell>
          <cell r="L215">
            <v>188000</v>
          </cell>
          <cell r="M215">
            <v>188000</v>
          </cell>
          <cell r="N215">
            <v>188000</v>
          </cell>
          <cell r="O215">
            <v>182000</v>
          </cell>
        </row>
        <row r="216">
          <cell r="B216" t="str">
            <v/>
          </cell>
          <cell r="C216">
            <v>500000</v>
          </cell>
          <cell r="D216">
            <v>42000</v>
          </cell>
          <cell r="E216">
            <v>42000</v>
          </cell>
          <cell r="F216">
            <v>42000</v>
          </cell>
          <cell r="G216">
            <v>42000</v>
          </cell>
          <cell r="H216">
            <v>42000</v>
          </cell>
          <cell r="I216">
            <v>42000</v>
          </cell>
          <cell r="J216">
            <v>42000</v>
          </cell>
          <cell r="K216">
            <v>42000</v>
          </cell>
          <cell r="L216">
            <v>42000</v>
          </cell>
          <cell r="M216">
            <v>42000</v>
          </cell>
          <cell r="N216">
            <v>42000</v>
          </cell>
          <cell r="O216">
            <v>38000</v>
          </cell>
        </row>
        <row r="217">
          <cell r="B217" t="str">
            <v/>
          </cell>
          <cell r="C217">
            <v>500000</v>
          </cell>
          <cell r="D217">
            <v>42000</v>
          </cell>
          <cell r="E217">
            <v>42000</v>
          </cell>
          <cell r="F217">
            <v>42000</v>
          </cell>
          <cell r="G217">
            <v>42000</v>
          </cell>
          <cell r="H217">
            <v>42000</v>
          </cell>
          <cell r="I217">
            <v>42000</v>
          </cell>
          <cell r="J217">
            <v>42000</v>
          </cell>
          <cell r="K217">
            <v>42000</v>
          </cell>
          <cell r="L217">
            <v>42000</v>
          </cell>
          <cell r="M217">
            <v>42000</v>
          </cell>
          <cell r="N217">
            <v>42000</v>
          </cell>
          <cell r="O217">
            <v>38000</v>
          </cell>
        </row>
        <row r="218">
          <cell r="B218" t="str">
            <v>Fasilitasi, Rekomendasi dan Koordinasi Pembinaan dan Pengawasan Pemerintahan Desa</v>
          </cell>
          <cell r="C218">
            <v>27938000</v>
          </cell>
          <cell r="D218">
            <v>1660000</v>
          </cell>
          <cell r="E218">
            <v>1660000</v>
          </cell>
          <cell r="F218">
            <v>3400000</v>
          </cell>
          <cell r="G218">
            <v>2660000</v>
          </cell>
          <cell r="H218">
            <v>1660000</v>
          </cell>
          <cell r="I218">
            <v>6106000</v>
          </cell>
          <cell r="J218">
            <v>1660000</v>
          </cell>
          <cell r="K218">
            <v>1660000</v>
          </cell>
          <cell r="L218">
            <v>1878000</v>
          </cell>
          <cell r="M218">
            <v>2288000</v>
          </cell>
          <cell r="N218">
            <v>1660000</v>
          </cell>
          <cell r="O218">
            <v>1646000</v>
          </cell>
        </row>
        <row r="219">
          <cell r="B219" t="str">
            <v>Fasilitasi Penyusunan Peraturan Desa dan Peraturan Kepala Desa</v>
          </cell>
          <cell r="C219">
            <v>4670000</v>
          </cell>
          <cell r="D219">
            <v>304000</v>
          </cell>
          <cell r="E219">
            <v>304000</v>
          </cell>
          <cell r="F219">
            <v>734000</v>
          </cell>
          <cell r="G219">
            <v>304000</v>
          </cell>
          <cell r="H219">
            <v>304000</v>
          </cell>
          <cell r="I219">
            <v>684000</v>
          </cell>
          <cell r="J219">
            <v>304000</v>
          </cell>
          <cell r="K219">
            <v>304000</v>
          </cell>
          <cell r="L219">
            <v>522000</v>
          </cell>
          <cell r="M219">
            <v>304000</v>
          </cell>
          <cell r="N219">
            <v>304000</v>
          </cell>
          <cell r="O219">
            <v>298000</v>
          </cell>
        </row>
        <row r="220">
          <cell r="B220" t="str">
            <v>Belanja Barang dan Jasa</v>
          </cell>
          <cell r="C220">
            <v>4670000</v>
          </cell>
          <cell r="D220">
            <v>304000</v>
          </cell>
          <cell r="E220">
            <v>304000</v>
          </cell>
          <cell r="F220">
            <v>734000</v>
          </cell>
          <cell r="G220">
            <v>304000</v>
          </cell>
          <cell r="H220">
            <v>304000</v>
          </cell>
          <cell r="I220">
            <v>684000</v>
          </cell>
          <cell r="J220">
            <v>304000</v>
          </cell>
          <cell r="K220">
            <v>304000</v>
          </cell>
          <cell r="L220">
            <v>522000</v>
          </cell>
          <cell r="M220">
            <v>304000</v>
          </cell>
          <cell r="N220">
            <v>304000</v>
          </cell>
          <cell r="O220">
            <v>298000</v>
          </cell>
        </row>
        <row r="221">
          <cell r="B221" t="str">
            <v/>
          </cell>
          <cell r="C221">
            <v>4028000</v>
          </cell>
          <cell r="D221">
            <v>250000</v>
          </cell>
          <cell r="E221">
            <v>250000</v>
          </cell>
          <cell r="F221">
            <v>680000</v>
          </cell>
          <cell r="G221">
            <v>250000</v>
          </cell>
          <cell r="H221">
            <v>250000</v>
          </cell>
          <cell r="I221">
            <v>630000</v>
          </cell>
          <cell r="J221">
            <v>250000</v>
          </cell>
          <cell r="K221">
            <v>250000</v>
          </cell>
          <cell r="L221">
            <v>468000</v>
          </cell>
          <cell r="M221">
            <v>250000</v>
          </cell>
          <cell r="N221">
            <v>250000</v>
          </cell>
          <cell r="O221">
            <v>250000</v>
          </cell>
        </row>
        <row r="222">
          <cell r="B222" t="str">
            <v/>
          </cell>
          <cell r="C222">
            <v>618000</v>
          </cell>
          <cell r="D222">
            <v>0</v>
          </cell>
          <cell r="E222">
            <v>0</v>
          </cell>
          <cell r="F222">
            <v>200000</v>
          </cell>
          <cell r="G222">
            <v>0</v>
          </cell>
          <cell r="H222">
            <v>0</v>
          </cell>
          <cell r="I222">
            <v>200000</v>
          </cell>
          <cell r="J222">
            <v>0</v>
          </cell>
          <cell r="K222">
            <v>0</v>
          </cell>
          <cell r="L222">
            <v>218000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/>
          </cell>
          <cell r="C223">
            <v>240000</v>
          </cell>
          <cell r="D223">
            <v>0</v>
          </cell>
          <cell r="E223">
            <v>0</v>
          </cell>
          <cell r="F223">
            <v>140000</v>
          </cell>
          <cell r="G223">
            <v>0</v>
          </cell>
          <cell r="H223">
            <v>0</v>
          </cell>
          <cell r="I223">
            <v>100000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/>
          </cell>
          <cell r="C224">
            <v>170000</v>
          </cell>
          <cell r="D224">
            <v>0</v>
          </cell>
          <cell r="E224">
            <v>0</v>
          </cell>
          <cell r="F224">
            <v>90000</v>
          </cell>
          <cell r="G224">
            <v>0</v>
          </cell>
          <cell r="H224">
            <v>0</v>
          </cell>
          <cell r="I224">
            <v>80000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/>
          </cell>
          <cell r="C225">
            <v>3000000</v>
          </cell>
          <cell r="D225">
            <v>250000</v>
          </cell>
          <cell r="E225">
            <v>250000</v>
          </cell>
          <cell r="F225">
            <v>250000</v>
          </cell>
          <cell r="G225">
            <v>250000</v>
          </cell>
          <cell r="H225">
            <v>250000</v>
          </cell>
          <cell r="I225">
            <v>250000</v>
          </cell>
          <cell r="J225">
            <v>250000</v>
          </cell>
          <cell r="K225">
            <v>250000</v>
          </cell>
          <cell r="L225">
            <v>250000</v>
          </cell>
          <cell r="M225">
            <v>250000</v>
          </cell>
          <cell r="N225">
            <v>250000</v>
          </cell>
          <cell r="O225">
            <v>250000</v>
          </cell>
        </row>
        <row r="226">
          <cell r="B226" t="str">
            <v/>
          </cell>
          <cell r="C226">
            <v>642000</v>
          </cell>
          <cell r="D226">
            <v>54000</v>
          </cell>
          <cell r="E226">
            <v>54000</v>
          </cell>
          <cell r="F226">
            <v>54000</v>
          </cell>
          <cell r="G226">
            <v>54000</v>
          </cell>
          <cell r="H226">
            <v>54000</v>
          </cell>
          <cell r="I226">
            <v>54000</v>
          </cell>
          <cell r="J226">
            <v>54000</v>
          </cell>
          <cell r="K226">
            <v>54000</v>
          </cell>
          <cell r="L226">
            <v>54000</v>
          </cell>
          <cell r="M226">
            <v>54000</v>
          </cell>
          <cell r="N226">
            <v>54000</v>
          </cell>
          <cell r="O226">
            <v>48000</v>
          </cell>
        </row>
        <row r="227">
          <cell r="B227" t="str">
            <v/>
          </cell>
          <cell r="C227">
            <v>642000</v>
          </cell>
          <cell r="D227">
            <v>54000</v>
          </cell>
          <cell r="E227">
            <v>54000</v>
          </cell>
          <cell r="F227">
            <v>54000</v>
          </cell>
          <cell r="G227">
            <v>54000</v>
          </cell>
          <cell r="H227">
            <v>54000</v>
          </cell>
          <cell r="I227">
            <v>54000</v>
          </cell>
          <cell r="J227">
            <v>54000</v>
          </cell>
          <cell r="K227">
            <v>54000</v>
          </cell>
          <cell r="L227">
            <v>54000</v>
          </cell>
          <cell r="M227">
            <v>54000</v>
          </cell>
          <cell r="N227">
            <v>54000</v>
          </cell>
          <cell r="O227">
            <v>48000</v>
          </cell>
        </row>
        <row r="228">
          <cell r="B228" t="str">
            <v>Fasilitasi Administrasi Tata Pemerintahan Desa</v>
          </cell>
          <cell r="C228">
            <v>5000000</v>
          </cell>
          <cell r="D228">
            <v>377000</v>
          </cell>
          <cell r="E228">
            <v>377000</v>
          </cell>
          <cell r="F228">
            <v>617000</v>
          </cell>
          <cell r="G228">
            <v>377000</v>
          </cell>
          <cell r="H228">
            <v>377000</v>
          </cell>
          <cell r="I228">
            <v>607000</v>
          </cell>
          <cell r="J228">
            <v>377000</v>
          </cell>
          <cell r="K228">
            <v>377000</v>
          </cell>
          <cell r="L228">
            <v>377000</v>
          </cell>
          <cell r="M228">
            <v>377000</v>
          </cell>
          <cell r="N228">
            <v>377000</v>
          </cell>
          <cell r="O228">
            <v>383000</v>
          </cell>
        </row>
        <row r="229">
          <cell r="B229" t="str">
            <v>Belanja Barang dan Jasa</v>
          </cell>
          <cell r="C229">
            <v>5000000</v>
          </cell>
          <cell r="D229">
            <v>377000</v>
          </cell>
          <cell r="E229">
            <v>377000</v>
          </cell>
          <cell r="F229">
            <v>617000</v>
          </cell>
          <cell r="G229">
            <v>377000</v>
          </cell>
          <cell r="H229">
            <v>377000</v>
          </cell>
          <cell r="I229">
            <v>607000</v>
          </cell>
          <cell r="J229">
            <v>377000</v>
          </cell>
          <cell r="K229">
            <v>377000</v>
          </cell>
          <cell r="L229">
            <v>377000</v>
          </cell>
          <cell r="M229">
            <v>377000</v>
          </cell>
          <cell r="N229">
            <v>377000</v>
          </cell>
          <cell r="O229">
            <v>383000</v>
          </cell>
        </row>
        <row r="230">
          <cell r="B230" t="str">
            <v/>
          </cell>
          <cell r="C230">
            <v>4346000</v>
          </cell>
          <cell r="D230">
            <v>323000</v>
          </cell>
          <cell r="E230">
            <v>323000</v>
          </cell>
          <cell r="F230">
            <v>563000</v>
          </cell>
          <cell r="G230">
            <v>323000</v>
          </cell>
          <cell r="H230">
            <v>323000</v>
          </cell>
          <cell r="I230">
            <v>553000</v>
          </cell>
          <cell r="J230">
            <v>323000</v>
          </cell>
          <cell r="K230">
            <v>323000</v>
          </cell>
          <cell r="L230">
            <v>323000</v>
          </cell>
          <cell r="M230">
            <v>323000</v>
          </cell>
          <cell r="N230">
            <v>323000</v>
          </cell>
          <cell r="O230">
            <v>323000</v>
          </cell>
        </row>
        <row r="231">
          <cell r="B231" t="str">
            <v/>
          </cell>
          <cell r="C231">
            <v>876000</v>
          </cell>
          <cell r="D231">
            <v>73000</v>
          </cell>
          <cell r="E231">
            <v>73000</v>
          </cell>
          <cell r="F231">
            <v>73000</v>
          </cell>
          <cell r="G231">
            <v>73000</v>
          </cell>
          <cell r="H231">
            <v>73000</v>
          </cell>
          <cell r="I231">
            <v>73000</v>
          </cell>
          <cell r="J231">
            <v>73000</v>
          </cell>
          <cell r="K231">
            <v>73000</v>
          </cell>
          <cell r="L231">
            <v>73000</v>
          </cell>
          <cell r="M231">
            <v>73000</v>
          </cell>
          <cell r="N231">
            <v>73000</v>
          </cell>
          <cell r="O231">
            <v>73000</v>
          </cell>
        </row>
        <row r="232">
          <cell r="B232" t="str">
            <v/>
          </cell>
          <cell r="C232">
            <v>300000</v>
          </cell>
          <cell r="D232">
            <v>0</v>
          </cell>
          <cell r="E232">
            <v>0</v>
          </cell>
          <cell r="F232">
            <v>150000</v>
          </cell>
          <cell r="G232">
            <v>0</v>
          </cell>
          <cell r="H232">
            <v>0</v>
          </cell>
          <cell r="I232">
            <v>150000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/>
          </cell>
          <cell r="C233">
            <v>170000</v>
          </cell>
          <cell r="D233">
            <v>0</v>
          </cell>
          <cell r="E233">
            <v>0</v>
          </cell>
          <cell r="F233">
            <v>90000</v>
          </cell>
          <cell r="G233">
            <v>0</v>
          </cell>
          <cell r="H233">
            <v>0</v>
          </cell>
          <cell r="I233">
            <v>80000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B234" t="str">
            <v/>
          </cell>
          <cell r="C234">
            <v>3000000</v>
          </cell>
          <cell r="D234">
            <v>250000</v>
          </cell>
          <cell r="E234">
            <v>250000</v>
          </cell>
          <cell r="F234">
            <v>250000</v>
          </cell>
          <cell r="G234">
            <v>250000</v>
          </cell>
          <cell r="H234">
            <v>250000</v>
          </cell>
          <cell r="I234">
            <v>250000</v>
          </cell>
          <cell r="J234">
            <v>250000</v>
          </cell>
          <cell r="K234">
            <v>250000</v>
          </cell>
          <cell r="L234">
            <v>250000</v>
          </cell>
          <cell r="M234">
            <v>250000</v>
          </cell>
          <cell r="N234">
            <v>250000</v>
          </cell>
          <cell r="O234">
            <v>250000</v>
          </cell>
        </row>
        <row r="235">
          <cell r="B235" t="str">
            <v/>
          </cell>
          <cell r="C235">
            <v>654000</v>
          </cell>
          <cell r="D235">
            <v>54000</v>
          </cell>
          <cell r="E235">
            <v>54000</v>
          </cell>
          <cell r="F235">
            <v>54000</v>
          </cell>
          <cell r="G235">
            <v>54000</v>
          </cell>
          <cell r="H235">
            <v>54000</v>
          </cell>
          <cell r="I235">
            <v>54000</v>
          </cell>
          <cell r="J235">
            <v>54000</v>
          </cell>
          <cell r="K235">
            <v>54000</v>
          </cell>
          <cell r="L235">
            <v>54000</v>
          </cell>
          <cell r="M235">
            <v>54000</v>
          </cell>
          <cell r="N235">
            <v>54000</v>
          </cell>
          <cell r="O235">
            <v>60000</v>
          </cell>
        </row>
        <row r="236">
          <cell r="B236" t="str">
            <v/>
          </cell>
          <cell r="C236">
            <v>654000</v>
          </cell>
          <cell r="D236">
            <v>54000</v>
          </cell>
          <cell r="E236">
            <v>54000</v>
          </cell>
          <cell r="F236">
            <v>54000</v>
          </cell>
          <cell r="G236">
            <v>54000</v>
          </cell>
          <cell r="H236">
            <v>54000</v>
          </cell>
          <cell r="I236">
            <v>54000</v>
          </cell>
          <cell r="J236">
            <v>54000</v>
          </cell>
          <cell r="K236">
            <v>54000</v>
          </cell>
          <cell r="L236">
            <v>54000</v>
          </cell>
          <cell r="M236">
            <v>54000</v>
          </cell>
          <cell r="N236">
            <v>54000</v>
          </cell>
          <cell r="O236">
            <v>60000</v>
          </cell>
        </row>
        <row r="237">
          <cell r="B237" t="str">
            <v>Fasilitasi Pengelolaan Keuangan Desa dan Pendayagunaan Aset Desa</v>
          </cell>
          <cell r="C237">
            <v>5000000</v>
          </cell>
          <cell r="D237">
            <v>382000</v>
          </cell>
          <cell r="E237">
            <v>382000</v>
          </cell>
          <cell r="F237">
            <v>572000</v>
          </cell>
          <cell r="G237">
            <v>382000</v>
          </cell>
          <cell r="H237">
            <v>382000</v>
          </cell>
          <cell r="I237">
            <v>602000</v>
          </cell>
          <cell r="J237">
            <v>382000</v>
          </cell>
          <cell r="K237">
            <v>382000</v>
          </cell>
          <cell r="L237">
            <v>382000</v>
          </cell>
          <cell r="M237">
            <v>382000</v>
          </cell>
          <cell r="N237">
            <v>382000</v>
          </cell>
          <cell r="O237">
            <v>388000</v>
          </cell>
        </row>
        <row r="238">
          <cell r="B238" t="str">
            <v>Belanja Barang dan Jasa</v>
          </cell>
          <cell r="C238">
            <v>5000000</v>
          </cell>
          <cell r="D238">
            <v>382000</v>
          </cell>
          <cell r="E238">
            <v>382000</v>
          </cell>
          <cell r="F238">
            <v>572000</v>
          </cell>
          <cell r="G238">
            <v>382000</v>
          </cell>
          <cell r="H238">
            <v>382000</v>
          </cell>
          <cell r="I238">
            <v>602000</v>
          </cell>
          <cell r="J238">
            <v>382000</v>
          </cell>
          <cell r="K238">
            <v>382000</v>
          </cell>
          <cell r="L238">
            <v>382000</v>
          </cell>
          <cell r="M238">
            <v>382000</v>
          </cell>
          <cell r="N238">
            <v>382000</v>
          </cell>
          <cell r="O238">
            <v>388000</v>
          </cell>
        </row>
        <row r="239">
          <cell r="B239" t="str">
            <v/>
          </cell>
          <cell r="C239">
            <v>4226000</v>
          </cell>
          <cell r="D239">
            <v>318000</v>
          </cell>
          <cell r="E239">
            <v>318000</v>
          </cell>
          <cell r="F239">
            <v>508000</v>
          </cell>
          <cell r="G239">
            <v>318000</v>
          </cell>
          <cell r="H239">
            <v>318000</v>
          </cell>
          <cell r="I239">
            <v>538000</v>
          </cell>
          <cell r="J239">
            <v>318000</v>
          </cell>
          <cell r="K239">
            <v>318000</v>
          </cell>
          <cell r="L239">
            <v>318000</v>
          </cell>
          <cell r="M239">
            <v>318000</v>
          </cell>
          <cell r="N239">
            <v>318000</v>
          </cell>
          <cell r="O239">
            <v>318000</v>
          </cell>
        </row>
        <row r="240">
          <cell r="B240" t="str">
            <v/>
          </cell>
          <cell r="C240">
            <v>816000</v>
          </cell>
          <cell r="D240">
            <v>68000</v>
          </cell>
          <cell r="E240">
            <v>68000</v>
          </cell>
          <cell r="F240">
            <v>68000</v>
          </cell>
          <cell r="G240">
            <v>68000</v>
          </cell>
          <cell r="H240">
            <v>68000</v>
          </cell>
          <cell r="I240">
            <v>68000</v>
          </cell>
          <cell r="J240">
            <v>68000</v>
          </cell>
          <cell r="K240">
            <v>68000</v>
          </cell>
          <cell r="L240">
            <v>68000</v>
          </cell>
          <cell r="M240">
            <v>68000</v>
          </cell>
          <cell r="N240">
            <v>68000</v>
          </cell>
          <cell r="O240">
            <v>68000</v>
          </cell>
        </row>
        <row r="241">
          <cell r="B241" t="str">
            <v/>
          </cell>
          <cell r="C241">
            <v>240000</v>
          </cell>
          <cell r="D241">
            <v>0</v>
          </cell>
          <cell r="E241">
            <v>0</v>
          </cell>
          <cell r="F241">
            <v>100000</v>
          </cell>
          <cell r="G241">
            <v>0</v>
          </cell>
          <cell r="H241">
            <v>0</v>
          </cell>
          <cell r="I241">
            <v>140000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B242" t="str">
            <v/>
          </cell>
          <cell r="C242">
            <v>170000</v>
          </cell>
          <cell r="D242">
            <v>0</v>
          </cell>
          <cell r="E242">
            <v>0</v>
          </cell>
          <cell r="F242">
            <v>90000</v>
          </cell>
          <cell r="G242">
            <v>0</v>
          </cell>
          <cell r="H242">
            <v>0</v>
          </cell>
          <cell r="I242">
            <v>80000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B243" t="str">
            <v/>
          </cell>
          <cell r="C243">
            <v>3000000</v>
          </cell>
          <cell r="D243">
            <v>250000</v>
          </cell>
          <cell r="E243">
            <v>250000</v>
          </cell>
          <cell r="F243">
            <v>250000</v>
          </cell>
          <cell r="G243">
            <v>250000</v>
          </cell>
          <cell r="H243">
            <v>250000</v>
          </cell>
          <cell r="I243">
            <v>250000</v>
          </cell>
          <cell r="J243">
            <v>250000</v>
          </cell>
          <cell r="K243">
            <v>250000</v>
          </cell>
          <cell r="L243">
            <v>250000</v>
          </cell>
          <cell r="M243">
            <v>250000</v>
          </cell>
          <cell r="N243">
            <v>250000</v>
          </cell>
          <cell r="O243">
            <v>250000</v>
          </cell>
        </row>
        <row r="244">
          <cell r="B244" t="str">
            <v/>
          </cell>
          <cell r="C244">
            <v>774000</v>
          </cell>
          <cell r="D244">
            <v>64000</v>
          </cell>
          <cell r="E244">
            <v>64000</v>
          </cell>
          <cell r="F244">
            <v>64000</v>
          </cell>
          <cell r="G244">
            <v>64000</v>
          </cell>
          <cell r="H244">
            <v>64000</v>
          </cell>
          <cell r="I244">
            <v>64000</v>
          </cell>
          <cell r="J244">
            <v>64000</v>
          </cell>
          <cell r="K244">
            <v>64000</v>
          </cell>
          <cell r="L244">
            <v>64000</v>
          </cell>
          <cell r="M244">
            <v>64000</v>
          </cell>
          <cell r="N244">
            <v>64000</v>
          </cell>
          <cell r="O244">
            <v>70000</v>
          </cell>
        </row>
        <row r="245">
          <cell r="B245" t="str">
            <v/>
          </cell>
          <cell r="C245">
            <v>774000</v>
          </cell>
          <cell r="D245">
            <v>64000</v>
          </cell>
          <cell r="E245">
            <v>64000</v>
          </cell>
          <cell r="F245">
            <v>64000</v>
          </cell>
          <cell r="G245">
            <v>64000</v>
          </cell>
          <cell r="H245">
            <v>64000</v>
          </cell>
          <cell r="I245">
            <v>64000</v>
          </cell>
          <cell r="J245">
            <v>64000</v>
          </cell>
          <cell r="K245">
            <v>64000</v>
          </cell>
          <cell r="L245">
            <v>64000</v>
          </cell>
          <cell r="M245">
            <v>64000</v>
          </cell>
          <cell r="N245">
            <v>64000</v>
          </cell>
          <cell r="O245">
            <v>70000</v>
          </cell>
        </row>
        <row r="246">
          <cell r="B246" t="str">
            <v>Fasilitasi Pelaksanaan Tugas Kepala Desa dan Perangkat Desa</v>
          </cell>
          <cell r="C246">
            <v>5352000</v>
          </cell>
          <cell r="D246">
            <v>367000</v>
          </cell>
          <cell r="E246">
            <v>367000</v>
          </cell>
          <cell r="F246">
            <v>807000</v>
          </cell>
          <cell r="G246">
            <v>367000</v>
          </cell>
          <cell r="H246">
            <v>367000</v>
          </cell>
          <cell r="I246">
            <v>735000</v>
          </cell>
          <cell r="J246">
            <v>367000</v>
          </cell>
          <cell r="K246">
            <v>367000</v>
          </cell>
          <cell r="L246">
            <v>367000</v>
          </cell>
          <cell r="M246">
            <v>517000</v>
          </cell>
          <cell r="N246">
            <v>367000</v>
          </cell>
          <cell r="O246">
            <v>357000</v>
          </cell>
        </row>
        <row r="247">
          <cell r="B247" t="str">
            <v>Belanja Barang dan Jasa</v>
          </cell>
          <cell r="C247">
            <v>5352000</v>
          </cell>
          <cell r="D247">
            <v>367000</v>
          </cell>
          <cell r="E247">
            <v>367000</v>
          </cell>
          <cell r="F247">
            <v>807000</v>
          </cell>
          <cell r="G247">
            <v>367000</v>
          </cell>
          <cell r="H247">
            <v>367000</v>
          </cell>
          <cell r="I247">
            <v>735000</v>
          </cell>
          <cell r="J247">
            <v>367000</v>
          </cell>
          <cell r="K247">
            <v>367000</v>
          </cell>
          <cell r="L247">
            <v>367000</v>
          </cell>
          <cell r="M247">
            <v>517000</v>
          </cell>
          <cell r="N247">
            <v>367000</v>
          </cell>
          <cell r="O247">
            <v>357000</v>
          </cell>
        </row>
        <row r="248">
          <cell r="B248" t="str">
            <v/>
          </cell>
          <cell r="C248">
            <v>4758000</v>
          </cell>
          <cell r="D248">
            <v>317000</v>
          </cell>
          <cell r="E248">
            <v>317000</v>
          </cell>
          <cell r="F248">
            <v>757000</v>
          </cell>
          <cell r="G248">
            <v>317000</v>
          </cell>
          <cell r="H248">
            <v>317000</v>
          </cell>
          <cell r="I248">
            <v>685000</v>
          </cell>
          <cell r="J248">
            <v>317000</v>
          </cell>
          <cell r="K248">
            <v>317000</v>
          </cell>
          <cell r="L248">
            <v>317000</v>
          </cell>
          <cell r="M248">
            <v>467000</v>
          </cell>
          <cell r="N248">
            <v>317000</v>
          </cell>
          <cell r="O248">
            <v>313000</v>
          </cell>
        </row>
        <row r="249">
          <cell r="B249" t="str">
            <v/>
          </cell>
          <cell r="C249">
            <v>488000</v>
          </cell>
          <cell r="D249">
            <v>0</v>
          </cell>
          <cell r="E249">
            <v>0</v>
          </cell>
          <cell r="F249">
            <v>200000</v>
          </cell>
          <cell r="G249">
            <v>0</v>
          </cell>
          <cell r="H249">
            <v>0</v>
          </cell>
          <cell r="I249">
            <v>288000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 t="str">
            <v/>
          </cell>
          <cell r="C250">
            <v>300000</v>
          </cell>
          <cell r="D250">
            <v>0</v>
          </cell>
          <cell r="E250">
            <v>0</v>
          </cell>
          <cell r="F250">
            <v>150000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150000</v>
          </cell>
          <cell r="N250">
            <v>0</v>
          </cell>
          <cell r="O250">
            <v>0</v>
          </cell>
        </row>
        <row r="251">
          <cell r="B251" t="str">
            <v/>
          </cell>
          <cell r="C251">
            <v>170000</v>
          </cell>
          <cell r="D251">
            <v>0</v>
          </cell>
          <cell r="E251">
            <v>0</v>
          </cell>
          <cell r="F251">
            <v>90000</v>
          </cell>
          <cell r="G251">
            <v>0</v>
          </cell>
          <cell r="H251">
            <v>0</v>
          </cell>
          <cell r="I251">
            <v>80000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/>
          </cell>
          <cell r="C252">
            <v>3800000</v>
          </cell>
          <cell r="D252">
            <v>317000</v>
          </cell>
          <cell r="E252">
            <v>317000</v>
          </cell>
          <cell r="F252">
            <v>317000</v>
          </cell>
          <cell r="G252">
            <v>317000</v>
          </cell>
          <cell r="H252">
            <v>317000</v>
          </cell>
          <cell r="I252">
            <v>317000</v>
          </cell>
          <cell r="J252">
            <v>317000</v>
          </cell>
          <cell r="K252">
            <v>317000</v>
          </cell>
          <cell r="L252">
            <v>317000</v>
          </cell>
          <cell r="M252">
            <v>317000</v>
          </cell>
          <cell r="N252">
            <v>317000</v>
          </cell>
          <cell r="O252">
            <v>313000</v>
          </cell>
        </row>
        <row r="253">
          <cell r="B253" t="str">
            <v/>
          </cell>
          <cell r="C253">
            <v>594000</v>
          </cell>
          <cell r="D253">
            <v>50000</v>
          </cell>
          <cell r="E253">
            <v>50000</v>
          </cell>
          <cell r="F253">
            <v>50000</v>
          </cell>
          <cell r="G253">
            <v>50000</v>
          </cell>
          <cell r="H253">
            <v>50000</v>
          </cell>
          <cell r="I253">
            <v>50000</v>
          </cell>
          <cell r="J253">
            <v>50000</v>
          </cell>
          <cell r="K253">
            <v>50000</v>
          </cell>
          <cell r="L253">
            <v>50000</v>
          </cell>
          <cell r="M253">
            <v>50000</v>
          </cell>
          <cell r="N253">
            <v>50000</v>
          </cell>
          <cell r="O253">
            <v>44000</v>
          </cell>
        </row>
        <row r="254">
          <cell r="B254" t="str">
            <v/>
          </cell>
          <cell r="C254">
            <v>594000</v>
          </cell>
          <cell r="D254">
            <v>50000</v>
          </cell>
          <cell r="E254">
            <v>50000</v>
          </cell>
          <cell r="F254">
            <v>50000</v>
          </cell>
          <cell r="G254">
            <v>50000</v>
          </cell>
          <cell r="H254">
            <v>50000</v>
          </cell>
          <cell r="I254">
            <v>50000</v>
          </cell>
          <cell r="J254">
            <v>50000</v>
          </cell>
          <cell r="K254">
            <v>50000</v>
          </cell>
          <cell r="L254">
            <v>50000</v>
          </cell>
          <cell r="M254">
            <v>50000</v>
          </cell>
          <cell r="N254">
            <v>50000</v>
          </cell>
          <cell r="O254">
            <v>44000</v>
          </cell>
        </row>
        <row r="255">
          <cell r="B255" t="str">
            <v>Fasilitasi Pelaksanaan Tugas dan Fungsi Badan Permusyawaratan Desa</v>
          </cell>
          <cell r="C255">
            <v>3668000</v>
          </cell>
          <cell r="D255">
            <v>230000</v>
          </cell>
          <cell r="E255">
            <v>230000</v>
          </cell>
          <cell r="F255">
            <v>670000</v>
          </cell>
          <cell r="G255">
            <v>230000</v>
          </cell>
          <cell r="H255">
            <v>230000</v>
          </cell>
          <cell r="I255">
            <v>230000</v>
          </cell>
          <cell r="J255">
            <v>230000</v>
          </cell>
          <cell r="K255">
            <v>230000</v>
          </cell>
          <cell r="L255">
            <v>230000</v>
          </cell>
          <cell r="M255">
            <v>708000</v>
          </cell>
          <cell r="N255">
            <v>230000</v>
          </cell>
          <cell r="O255">
            <v>220000</v>
          </cell>
        </row>
        <row r="256">
          <cell r="B256" t="str">
            <v>Belanja Barang dan Jasa</v>
          </cell>
          <cell r="C256">
            <v>3668000</v>
          </cell>
          <cell r="D256">
            <v>230000</v>
          </cell>
          <cell r="E256">
            <v>230000</v>
          </cell>
          <cell r="F256">
            <v>670000</v>
          </cell>
          <cell r="G256">
            <v>230000</v>
          </cell>
          <cell r="H256">
            <v>230000</v>
          </cell>
          <cell r="I256">
            <v>230000</v>
          </cell>
          <cell r="J256">
            <v>230000</v>
          </cell>
          <cell r="K256">
            <v>230000</v>
          </cell>
          <cell r="L256">
            <v>230000</v>
          </cell>
          <cell r="M256">
            <v>708000</v>
          </cell>
          <cell r="N256">
            <v>230000</v>
          </cell>
          <cell r="O256">
            <v>220000</v>
          </cell>
        </row>
        <row r="257">
          <cell r="B257" t="str">
            <v/>
          </cell>
          <cell r="C257">
            <v>3168000</v>
          </cell>
          <cell r="D257">
            <v>188000</v>
          </cell>
          <cell r="E257">
            <v>188000</v>
          </cell>
          <cell r="F257">
            <v>628000</v>
          </cell>
          <cell r="G257">
            <v>188000</v>
          </cell>
          <cell r="H257">
            <v>188000</v>
          </cell>
          <cell r="I257">
            <v>188000</v>
          </cell>
          <cell r="J257">
            <v>188000</v>
          </cell>
          <cell r="K257">
            <v>188000</v>
          </cell>
          <cell r="L257">
            <v>188000</v>
          </cell>
          <cell r="M257">
            <v>666000</v>
          </cell>
          <cell r="N257">
            <v>188000</v>
          </cell>
          <cell r="O257">
            <v>182000</v>
          </cell>
        </row>
        <row r="258">
          <cell r="B258" t="str">
            <v/>
          </cell>
          <cell r="C258">
            <v>508000</v>
          </cell>
          <cell r="D258">
            <v>0</v>
          </cell>
          <cell r="E258">
            <v>0</v>
          </cell>
          <cell r="F258">
            <v>250000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258000</v>
          </cell>
          <cell r="N258">
            <v>0</v>
          </cell>
          <cell r="O258">
            <v>0</v>
          </cell>
        </row>
        <row r="259">
          <cell r="B259" t="str">
            <v/>
          </cell>
          <cell r="C259">
            <v>240000</v>
          </cell>
          <cell r="D259">
            <v>0</v>
          </cell>
          <cell r="E259">
            <v>0</v>
          </cell>
          <cell r="F259">
            <v>100000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140000</v>
          </cell>
          <cell r="N259">
            <v>0</v>
          </cell>
          <cell r="O259">
            <v>0</v>
          </cell>
        </row>
        <row r="260">
          <cell r="B260" t="str">
            <v/>
          </cell>
          <cell r="C260">
            <v>170000</v>
          </cell>
          <cell r="D260">
            <v>0</v>
          </cell>
          <cell r="E260">
            <v>0</v>
          </cell>
          <cell r="F260">
            <v>90000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80000</v>
          </cell>
          <cell r="N260">
            <v>0</v>
          </cell>
          <cell r="O260">
            <v>0</v>
          </cell>
        </row>
        <row r="261">
          <cell r="B261" t="str">
            <v/>
          </cell>
          <cell r="C261">
            <v>2250000</v>
          </cell>
          <cell r="D261">
            <v>188000</v>
          </cell>
          <cell r="E261">
            <v>188000</v>
          </cell>
          <cell r="F261">
            <v>188000</v>
          </cell>
          <cell r="G261">
            <v>188000</v>
          </cell>
          <cell r="H261">
            <v>188000</v>
          </cell>
          <cell r="I261">
            <v>188000</v>
          </cell>
          <cell r="J261">
            <v>188000</v>
          </cell>
          <cell r="K261">
            <v>188000</v>
          </cell>
          <cell r="L261">
            <v>188000</v>
          </cell>
          <cell r="M261">
            <v>188000</v>
          </cell>
          <cell r="N261">
            <v>188000</v>
          </cell>
          <cell r="O261">
            <v>182000</v>
          </cell>
        </row>
        <row r="262">
          <cell r="B262" t="str">
            <v/>
          </cell>
          <cell r="C262">
            <v>500000</v>
          </cell>
          <cell r="D262">
            <v>42000</v>
          </cell>
          <cell r="E262">
            <v>42000</v>
          </cell>
          <cell r="F262">
            <v>42000</v>
          </cell>
          <cell r="G262">
            <v>42000</v>
          </cell>
          <cell r="H262">
            <v>42000</v>
          </cell>
          <cell r="I262">
            <v>42000</v>
          </cell>
          <cell r="J262">
            <v>42000</v>
          </cell>
          <cell r="K262">
            <v>42000</v>
          </cell>
          <cell r="L262">
            <v>42000</v>
          </cell>
          <cell r="M262">
            <v>42000</v>
          </cell>
          <cell r="N262">
            <v>42000</v>
          </cell>
          <cell r="O262">
            <v>38000</v>
          </cell>
        </row>
        <row r="263">
          <cell r="B263" t="str">
            <v/>
          </cell>
          <cell r="C263">
            <v>500000</v>
          </cell>
          <cell r="D263">
            <v>42000</v>
          </cell>
          <cell r="E263">
            <v>42000</v>
          </cell>
          <cell r="F263">
            <v>42000</v>
          </cell>
          <cell r="G263">
            <v>42000</v>
          </cell>
          <cell r="H263">
            <v>42000</v>
          </cell>
          <cell r="I263">
            <v>42000</v>
          </cell>
          <cell r="J263">
            <v>42000</v>
          </cell>
          <cell r="K263">
            <v>42000</v>
          </cell>
          <cell r="L263">
            <v>42000</v>
          </cell>
          <cell r="M263">
            <v>42000</v>
          </cell>
          <cell r="N263">
            <v>42000</v>
          </cell>
          <cell r="O263">
            <v>38000</v>
          </cell>
        </row>
        <row r="264">
          <cell r="B264" t="str">
            <v>Rekomendasi Pengangkatan dan Pemberhentian Perangkat Desa</v>
          </cell>
          <cell r="C264">
            <v>4248000</v>
          </cell>
          <cell r="D264">
            <v>0</v>
          </cell>
          <cell r="E264">
            <v>0</v>
          </cell>
          <cell r="F264">
            <v>0</v>
          </cell>
          <cell r="G264">
            <v>1000000</v>
          </cell>
          <cell r="H264">
            <v>0</v>
          </cell>
          <cell r="I264">
            <v>3248000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B265" t="str">
            <v>Belanja Barang dan Jasa</v>
          </cell>
          <cell r="C265">
            <v>4248000</v>
          </cell>
          <cell r="D265">
            <v>0</v>
          </cell>
          <cell r="E265">
            <v>0</v>
          </cell>
          <cell r="F265">
            <v>0</v>
          </cell>
          <cell r="G265">
            <v>1000000</v>
          </cell>
          <cell r="H265">
            <v>0</v>
          </cell>
          <cell r="I265">
            <v>3248000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B266" t="str">
            <v/>
          </cell>
          <cell r="C266">
            <v>3248000</v>
          </cell>
          <cell r="D266">
            <v>0</v>
          </cell>
          <cell r="E266">
            <v>0</v>
          </cell>
          <cell r="F266">
            <v>0</v>
          </cell>
          <cell r="G266">
            <v>1000000</v>
          </cell>
          <cell r="H266">
            <v>0</v>
          </cell>
          <cell r="I266">
            <v>2248000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B267" t="str">
            <v/>
          </cell>
          <cell r="C267">
            <v>588000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588000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B268" t="str">
            <v/>
          </cell>
          <cell r="C268">
            <v>240000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240000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B269" t="str">
            <v/>
          </cell>
          <cell r="C269">
            <v>170000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170000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B270" t="str">
            <v/>
          </cell>
          <cell r="C270">
            <v>2250000</v>
          </cell>
          <cell r="D270">
            <v>0</v>
          </cell>
          <cell r="E270">
            <v>0</v>
          </cell>
          <cell r="F270">
            <v>0</v>
          </cell>
          <cell r="G270">
            <v>1000000</v>
          </cell>
          <cell r="H270">
            <v>0</v>
          </cell>
          <cell r="I270">
            <v>1250000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B271" t="str">
            <v/>
          </cell>
          <cell r="C271">
            <v>1000000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1000000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B272" t="str">
            <v/>
          </cell>
          <cell r="C272">
            <v>1000000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1000000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/>
          </cell>
          <cell r="C273">
            <v>564000000</v>
          </cell>
          <cell r="D273">
            <v>33411000</v>
          </cell>
          <cell r="E273">
            <v>33411000</v>
          </cell>
          <cell r="F273">
            <v>61491000</v>
          </cell>
          <cell r="G273">
            <v>34591000</v>
          </cell>
          <cell r="H273">
            <v>33164000</v>
          </cell>
          <cell r="I273">
            <v>75451000</v>
          </cell>
          <cell r="J273">
            <v>55999000</v>
          </cell>
          <cell r="K273">
            <v>39594000</v>
          </cell>
          <cell r="L273">
            <v>55732000</v>
          </cell>
          <cell r="M273">
            <v>88766000</v>
          </cell>
          <cell r="N273">
            <v>26211000</v>
          </cell>
          <cell r="O273">
            <v>26179000</v>
          </cell>
        </row>
        <row r="274">
          <cell r="B274" t="str">
            <v/>
          </cell>
          <cell r="C274">
            <v>3042069559</v>
          </cell>
          <cell r="D274">
            <v>408487830</v>
          </cell>
          <cell r="E274">
            <v>408487830</v>
          </cell>
          <cell r="F274">
            <v>447335830</v>
          </cell>
          <cell r="G274">
            <v>609440780</v>
          </cell>
          <cell r="H274">
            <v>607613780</v>
          </cell>
          <cell r="I274">
            <v>631902290</v>
          </cell>
          <cell r="J274">
            <v>502943780</v>
          </cell>
          <cell r="K274">
            <v>484066080</v>
          </cell>
          <cell r="L274">
            <v>481805590</v>
          </cell>
          <cell r="M274">
            <v>480061355</v>
          </cell>
          <cell r="N274">
            <v>385074100</v>
          </cell>
          <cell r="O274">
            <v>210613183</v>
          </cell>
        </row>
        <row r="275">
          <cell r="B275" t="str">
            <v/>
          </cell>
          <cell r="C275">
            <v>-3042069559</v>
          </cell>
          <cell r="D275">
            <v>-408487830</v>
          </cell>
          <cell r="E275">
            <v>-816975660</v>
          </cell>
          <cell r="F275">
            <v>-1264311490</v>
          </cell>
          <cell r="G275">
            <v>-1873752270</v>
          </cell>
          <cell r="H275">
            <v>-2481366050</v>
          </cell>
          <cell r="I275">
            <v>-3113268340</v>
          </cell>
          <cell r="J275">
            <v>-3616212120</v>
          </cell>
          <cell r="K275">
            <v>-4100278200</v>
          </cell>
          <cell r="L275">
            <v>-4582083790</v>
          </cell>
          <cell r="M275">
            <v>-5062145145</v>
          </cell>
          <cell r="N275">
            <v>-5447219245</v>
          </cell>
          <cell r="O275">
            <v>-5657832428</v>
          </cell>
        </row>
        <row r="277">
          <cell r="N277"/>
          <cell r="O277"/>
        </row>
        <row r="278">
          <cell r="N278"/>
          <cell r="O278"/>
        </row>
        <row r="280">
          <cell r="N280"/>
          <cell r="O280"/>
        </row>
        <row r="281">
          <cell r="N281"/>
          <cell r="O281"/>
        </row>
        <row r="283">
          <cell r="M283"/>
          <cell r="N283"/>
          <cell r="O283"/>
        </row>
        <row r="284">
          <cell r="B284"/>
          <cell r="M284"/>
          <cell r="N284"/>
          <cell r="O284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workbookViewId="0">
      <selection activeCell="I12" sqref="I12"/>
    </sheetView>
  </sheetViews>
  <sheetFormatPr defaultColWidth="9.1796875" defaultRowHeight="13" x14ac:dyDescent="0.3"/>
  <cols>
    <col min="1" max="1" width="3.7265625" style="3" customWidth="1"/>
    <col min="2" max="2" width="2.26953125" style="3" customWidth="1"/>
    <col min="3" max="3" width="8" style="3" customWidth="1"/>
    <col min="4" max="4" width="16.81640625" style="3" customWidth="1"/>
    <col min="5" max="5" width="19.1796875" style="3" customWidth="1"/>
    <col min="6" max="6" width="22.453125" style="3" customWidth="1"/>
    <col min="7" max="7" width="16.7265625" style="3" customWidth="1"/>
    <col min="8" max="16384" width="9.1796875" style="3"/>
  </cols>
  <sheetData>
    <row r="1" spans="1:9" ht="27" customHeight="1" x14ac:dyDescent="0.3">
      <c r="A1" s="188" t="s">
        <v>34</v>
      </c>
      <c r="B1" s="188"/>
      <c r="C1" s="188"/>
      <c r="D1" s="188"/>
      <c r="E1" s="188"/>
      <c r="F1" s="188"/>
      <c r="G1" s="188"/>
      <c r="H1" s="41"/>
      <c r="I1" s="41"/>
    </row>
    <row r="2" spans="1:9" ht="27" customHeight="1" x14ac:dyDescent="0.3">
      <c r="A2" s="189" t="s">
        <v>78</v>
      </c>
      <c r="B2" s="189"/>
      <c r="C2" s="189"/>
      <c r="D2" s="189"/>
      <c r="E2" s="189"/>
      <c r="F2" s="189"/>
      <c r="G2" s="189"/>
      <c r="H2" s="42"/>
      <c r="I2" s="42"/>
    </row>
    <row r="3" spans="1:9" ht="27" customHeight="1" thickBot="1" x14ac:dyDescent="0.35">
      <c r="A3" s="190" t="s">
        <v>79</v>
      </c>
      <c r="B3" s="190"/>
      <c r="C3" s="190"/>
      <c r="D3" s="190"/>
      <c r="E3" s="190"/>
      <c r="F3" s="190"/>
      <c r="G3" s="190"/>
      <c r="H3" s="43"/>
      <c r="I3" s="43"/>
    </row>
    <row r="4" spans="1:9" ht="16" thickTop="1" x14ac:dyDescent="0.35">
      <c r="A4" s="44"/>
    </row>
    <row r="5" spans="1:9" ht="15.5" x14ac:dyDescent="0.35">
      <c r="F5" s="45" t="s">
        <v>286</v>
      </c>
    </row>
    <row r="6" spans="1:9" ht="15.5" x14ac:dyDescent="0.35">
      <c r="A6" s="44"/>
    </row>
    <row r="7" spans="1:9" ht="15.5" x14ac:dyDescent="0.35">
      <c r="A7" s="44"/>
      <c r="F7" s="45" t="s">
        <v>80</v>
      </c>
    </row>
    <row r="9" spans="1:9" ht="15.5" x14ac:dyDescent="0.35">
      <c r="F9" s="45" t="s">
        <v>81</v>
      </c>
    </row>
    <row r="10" spans="1:9" s="46" customFormat="1" ht="30" customHeight="1" x14ac:dyDescent="0.35">
      <c r="F10" s="191" t="s">
        <v>93</v>
      </c>
      <c r="G10" s="191"/>
    </row>
    <row r="11" spans="1:9" ht="15.5" x14ac:dyDescent="0.35">
      <c r="F11" s="44" t="s">
        <v>82</v>
      </c>
    </row>
    <row r="12" spans="1:9" ht="15.5" x14ac:dyDescent="0.35">
      <c r="F12" s="44" t="s">
        <v>83</v>
      </c>
    </row>
    <row r="13" spans="1:9" ht="15.5" x14ac:dyDescent="0.35">
      <c r="A13" s="44"/>
    </row>
    <row r="14" spans="1:9" ht="15.5" x14ac:dyDescent="0.35">
      <c r="A14" s="44"/>
    </row>
    <row r="15" spans="1:9" ht="15.5" x14ac:dyDescent="0.35">
      <c r="A15" s="44"/>
    </row>
    <row r="16" spans="1:9" ht="15.5" x14ac:dyDescent="0.35">
      <c r="A16" s="44"/>
    </row>
    <row r="17" spans="1:9" ht="20" x14ac:dyDescent="0.4">
      <c r="A17" s="192" t="s">
        <v>84</v>
      </c>
      <c r="B17" s="192"/>
      <c r="C17" s="192"/>
      <c r="D17" s="192"/>
      <c r="E17" s="192"/>
      <c r="F17" s="192"/>
      <c r="G17" s="192"/>
      <c r="H17" s="47"/>
      <c r="I17" s="47"/>
    </row>
    <row r="18" spans="1:9" ht="15.5" x14ac:dyDescent="0.35">
      <c r="A18" s="187" t="s">
        <v>92</v>
      </c>
      <c r="B18" s="187"/>
      <c r="C18" s="187"/>
      <c r="D18" s="187"/>
      <c r="E18" s="187"/>
      <c r="F18" s="187"/>
      <c r="G18" s="187"/>
      <c r="H18" s="48"/>
      <c r="I18" s="48"/>
    </row>
    <row r="19" spans="1:9" ht="15.5" x14ac:dyDescent="0.35">
      <c r="A19" s="49"/>
    </row>
    <row r="20" spans="1:9" ht="21" x14ac:dyDescent="0.45">
      <c r="A20" s="50"/>
    </row>
    <row r="21" spans="1:9" ht="18.75" customHeight="1" x14ac:dyDescent="0.35">
      <c r="A21" s="183" t="s">
        <v>23</v>
      </c>
      <c r="B21" s="184"/>
      <c r="C21" s="183" t="s">
        <v>35</v>
      </c>
      <c r="D21" s="184"/>
      <c r="E21" s="51" t="s">
        <v>2</v>
      </c>
      <c r="F21" s="183" t="s">
        <v>85</v>
      </c>
      <c r="G21" s="184"/>
    </row>
    <row r="22" spans="1:9" s="58" customFormat="1" ht="8.25" customHeight="1" x14ac:dyDescent="0.3">
      <c r="A22" s="52"/>
      <c r="B22" s="53"/>
      <c r="C22" s="54"/>
      <c r="D22" s="55"/>
      <c r="E22" s="56"/>
      <c r="F22" s="57"/>
      <c r="G22" s="53"/>
    </row>
    <row r="23" spans="1:9" ht="102.75" customHeight="1" x14ac:dyDescent="0.3">
      <c r="A23" s="179">
        <v>1</v>
      </c>
      <c r="B23" s="180"/>
      <c r="C23" s="185" t="str">
        <f>CONCATENATE(PROPER('Fisik FIX'!A1)," ",PROPER('Fisik FIX'!A3),", SKPD Kec. Wonosari")</f>
        <v>Laporan Perkembangan Fisik Dan Keuangan Sampai Dengan Bulan Februari 2022, SKPD Kec. Wonosari</v>
      </c>
      <c r="D23" s="186"/>
      <c r="E23" s="56" t="s">
        <v>86</v>
      </c>
      <c r="F23" s="185" t="s">
        <v>87</v>
      </c>
      <c r="G23" s="186"/>
    </row>
    <row r="24" spans="1:9" ht="15.5" x14ac:dyDescent="0.3">
      <c r="A24" s="59"/>
      <c r="B24" s="53"/>
      <c r="C24" s="54"/>
      <c r="D24" s="60"/>
      <c r="E24" s="61"/>
      <c r="F24" s="179"/>
      <c r="G24" s="180"/>
    </row>
    <row r="25" spans="1:9" ht="15.5" x14ac:dyDescent="0.3">
      <c r="A25" s="59"/>
      <c r="B25" s="53"/>
      <c r="C25" s="54"/>
      <c r="D25" s="60"/>
      <c r="E25" s="61"/>
      <c r="F25" s="179"/>
      <c r="G25" s="180"/>
    </row>
    <row r="26" spans="1:9" ht="15.5" x14ac:dyDescent="0.3">
      <c r="A26" s="62"/>
      <c r="B26" s="63"/>
      <c r="C26" s="64"/>
      <c r="D26" s="65"/>
      <c r="E26" s="66"/>
      <c r="F26" s="181"/>
      <c r="G26" s="182"/>
    </row>
    <row r="27" spans="1:9" ht="15.5" x14ac:dyDescent="0.35">
      <c r="A27" s="49"/>
    </row>
    <row r="28" spans="1:9" ht="15.5" x14ac:dyDescent="0.35">
      <c r="A28" s="49"/>
    </row>
    <row r="29" spans="1:9" ht="15.5" x14ac:dyDescent="0.35">
      <c r="A29" s="49"/>
      <c r="F29" s="67" t="s">
        <v>88</v>
      </c>
    </row>
    <row r="30" spans="1:9" ht="15.5" x14ac:dyDescent="0.35">
      <c r="A30" s="49"/>
      <c r="F30" s="67"/>
    </row>
    <row r="31" spans="1:9" ht="15.5" x14ac:dyDescent="0.35">
      <c r="A31" s="49"/>
      <c r="F31" s="68"/>
    </row>
    <row r="32" spans="1:9" ht="15.5" x14ac:dyDescent="0.35">
      <c r="A32" s="49"/>
      <c r="F32" s="68"/>
    </row>
    <row r="33" spans="1:6" ht="15.5" x14ac:dyDescent="0.35">
      <c r="A33" s="49"/>
      <c r="F33" s="69" t="s">
        <v>89</v>
      </c>
    </row>
    <row r="34" spans="1:6" ht="15.5" x14ac:dyDescent="0.35">
      <c r="A34" s="49"/>
      <c r="F34" s="70" t="s">
        <v>90</v>
      </c>
    </row>
    <row r="35" spans="1:6" ht="14" x14ac:dyDescent="0.3">
      <c r="F35" s="70" t="s">
        <v>91</v>
      </c>
    </row>
    <row r="36" spans="1:6" ht="15.5" x14ac:dyDescent="0.35">
      <c r="A36" s="49"/>
    </row>
    <row r="40" spans="1:6" ht="15.5" x14ac:dyDescent="0.35">
      <c r="A40" s="71"/>
    </row>
  </sheetData>
  <mergeCells count="15">
    <mergeCell ref="A18:G18"/>
    <mergeCell ref="A1:G1"/>
    <mergeCell ref="A2:G2"/>
    <mergeCell ref="A3:G3"/>
    <mergeCell ref="F10:G10"/>
    <mergeCell ref="A17:G17"/>
    <mergeCell ref="F24:G24"/>
    <mergeCell ref="F25:G25"/>
    <mergeCell ref="F26:G26"/>
    <mergeCell ref="A21:B21"/>
    <mergeCell ref="C21:D21"/>
    <mergeCell ref="F21:G21"/>
    <mergeCell ref="A23:B23"/>
    <mergeCell ref="C23:D23"/>
    <mergeCell ref="F23:G23"/>
  </mergeCells>
  <pageMargins left="0.70866141732283472" right="0.70866141732283472" top="0.74803149606299213" bottom="0.74803149606299213" header="0.31496062992125984" footer="0.31496062992125984"/>
  <pageSetup paperSize="25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41EB-2BAC-415D-A1CC-F6C94115AFDC}">
  <dimension ref="A1"/>
  <sheetViews>
    <sheetView workbookViewId="0">
      <selection activeCell="H8" sqref="H8"/>
    </sheetView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8"/>
  <sheetViews>
    <sheetView tabSelected="1" topLeftCell="E55" zoomScale="115" zoomScaleNormal="115" workbookViewId="0">
      <selection activeCell="K67" sqref="K67"/>
    </sheetView>
  </sheetViews>
  <sheetFormatPr defaultColWidth="9.1796875" defaultRowHeight="13" x14ac:dyDescent="0.3"/>
  <cols>
    <col min="1" max="1" width="7.7265625" style="13" customWidth="1"/>
    <col min="2" max="2" width="41.1796875" style="3" customWidth="1"/>
    <col min="3" max="4" width="16.54296875" style="23" customWidth="1"/>
    <col min="5" max="5" width="14.26953125" style="3" customWidth="1"/>
    <col min="6" max="6" width="12.6328125" style="3" customWidth="1"/>
    <col min="7" max="7" width="14.54296875" style="3" customWidth="1"/>
    <col min="8" max="8" width="13.26953125" style="159" customWidth="1"/>
    <col min="9" max="9" width="13.08984375" style="3" customWidth="1"/>
    <col min="10" max="10" width="6.7265625" style="3" customWidth="1"/>
    <col min="11" max="11" width="13.08984375" style="3" customWidth="1"/>
    <col min="12" max="12" width="6.7265625" style="3" customWidth="1"/>
    <col min="13" max="13" width="13.7265625" style="3" bestFit="1" customWidth="1"/>
    <col min="14" max="14" width="13.54296875" style="13" customWidth="1"/>
    <col min="15" max="15" width="9.1796875" style="3"/>
    <col min="16" max="16" width="13.7265625" style="13" bestFit="1" customWidth="1"/>
    <col min="17" max="16384" width="9.1796875" style="3"/>
  </cols>
  <sheetData>
    <row r="1" spans="1:16" x14ac:dyDescent="0.3">
      <c r="A1" s="193" t="s">
        <v>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6" x14ac:dyDescent="0.3">
      <c r="A2" s="193" t="s">
        <v>194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6" x14ac:dyDescent="0.3">
      <c r="A3" s="193" t="s">
        <v>285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6" x14ac:dyDescent="0.3">
      <c r="A4" s="1"/>
      <c r="B4" s="2"/>
      <c r="C4" s="20"/>
      <c r="D4" s="20"/>
      <c r="E4" s="2"/>
      <c r="F4" s="2"/>
      <c r="G4" s="2"/>
      <c r="H4" s="150"/>
      <c r="I4" s="2"/>
      <c r="J4" s="2"/>
      <c r="K4" s="2"/>
      <c r="L4" s="2"/>
    </row>
    <row r="5" spans="1:16" s="8" customFormat="1" ht="13.5" thickBot="1" x14ac:dyDescent="0.35">
      <c r="A5" s="4" t="s">
        <v>287</v>
      </c>
      <c r="B5" s="32"/>
      <c r="C5" s="33"/>
      <c r="D5" s="33"/>
      <c r="E5" s="32"/>
      <c r="F5" s="32"/>
      <c r="G5" s="32"/>
      <c r="H5" s="151"/>
      <c r="I5" s="32"/>
      <c r="J5" s="32"/>
      <c r="K5" s="32"/>
      <c r="L5" s="32"/>
      <c r="N5" s="38"/>
      <c r="P5" s="38"/>
    </row>
    <row r="6" spans="1:16" s="26" customFormat="1" ht="20.25" customHeight="1" thickBot="1" x14ac:dyDescent="0.3">
      <c r="A6" s="195" t="s">
        <v>18</v>
      </c>
      <c r="B6" s="197" t="s">
        <v>3</v>
      </c>
      <c r="C6" s="200" t="s">
        <v>76</v>
      </c>
      <c r="D6" s="202" t="s">
        <v>77</v>
      </c>
      <c r="E6" s="200" t="s">
        <v>276</v>
      </c>
      <c r="F6" s="204" t="s">
        <v>277</v>
      </c>
      <c r="G6" s="194" t="s">
        <v>16</v>
      </c>
      <c r="H6" s="194"/>
      <c r="I6" s="199" t="s">
        <v>17</v>
      </c>
      <c r="J6" s="197"/>
      <c r="K6" s="197"/>
      <c r="L6" s="197"/>
      <c r="N6" s="39"/>
      <c r="P6" s="39"/>
    </row>
    <row r="7" spans="1:16" s="26" customFormat="1" ht="20.25" customHeight="1" thickBot="1" x14ac:dyDescent="0.3">
      <c r="A7" s="196"/>
      <c r="B7" s="198"/>
      <c r="C7" s="201"/>
      <c r="D7" s="203"/>
      <c r="E7" s="201"/>
      <c r="F7" s="205"/>
      <c r="G7" s="36" t="s">
        <v>19</v>
      </c>
      <c r="H7" s="152" t="s">
        <v>20</v>
      </c>
      <c r="I7" s="34" t="s">
        <v>21</v>
      </c>
      <c r="J7" s="25" t="s">
        <v>0</v>
      </c>
      <c r="K7" s="25" t="s">
        <v>22</v>
      </c>
      <c r="L7" s="25" t="s">
        <v>0</v>
      </c>
      <c r="N7" s="39"/>
      <c r="P7" s="39"/>
    </row>
    <row r="8" spans="1:16" s="26" customFormat="1" ht="13.5" thickBot="1" x14ac:dyDescent="0.3">
      <c r="A8" s="91" t="s">
        <v>4</v>
      </c>
      <c r="B8" s="27" t="s">
        <v>5</v>
      </c>
      <c r="C8" s="28" t="s">
        <v>6</v>
      </c>
      <c r="D8" s="29" t="s">
        <v>7</v>
      </c>
      <c r="E8" s="30" t="s">
        <v>8</v>
      </c>
      <c r="F8" s="27" t="s">
        <v>9</v>
      </c>
      <c r="G8" s="35" t="s">
        <v>10</v>
      </c>
      <c r="H8" s="153" t="s">
        <v>11</v>
      </c>
      <c r="I8" s="30" t="s">
        <v>12</v>
      </c>
      <c r="J8" s="30" t="s">
        <v>13</v>
      </c>
      <c r="K8" s="30" t="s">
        <v>14</v>
      </c>
      <c r="L8" s="27" t="s">
        <v>15</v>
      </c>
      <c r="N8" s="39"/>
      <c r="P8" s="39"/>
    </row>
    <row r="9" spans="1:16" ht="23" x14ac:dyDescent="0.3">
      <c r="A9" s="101" t="s">
        <v>74</v>
      </c>
      <c r="B9" s="83" t="s">
        <v>115</v>
      </c>
      <c r="C9" s="80" t="s">
        <v>94</v>
      </c>
      <c r="D9" s="21"/>
      <c r="E9" s="84">
        <f>SUM(E10,E13,E18,E24,E26,E30)</f>
        <v>2729056559</v>
      </c>
      <c r="F9" s="5"/>
      <c r="G9" s="5"/>
      <c r="H9" s="154"/>
      <c r="I9" s="5"/>
      <c r="J9" s="147"/>
      <c r="K9" s="5"/>
      <c r="L9" s="5"/>
    </row>
    <row r="10" spans="1:16" s="7" customFormat="1" ht="23" x14ac:dyDescent="0.25">
      <c r="A10" s="101" t="s">
        <v>116</v>
      </c>
      <c r="B10" s="83" t="s">
        <v>117</v>
      </c>
      <c r="C10" s="80" t="s">
        <v>94</v>
      </c>
      <c r="D10" s="74"/>
      <c r="E10" s="84">
        <f>SUM(E11:E12)</f>
        <v>4000000</v>
      </c>
      <c r="F10" s="76"/>
      <c r="G10" s="76"/>
      <c r="H10" s="155"/>
      <c r="I10" s="75"/>
      <c r="J10" s="148"/>
      <c r="K10" s="75"/>
      <c r="L10" s="76"/>
      <c r="N10" s="178"/>
    </row>
    <row r="11" spans="1:16" s="7" customFormat="1" ht="23" x14ac:dyDescent="0.25">
      <c r="A11" s="102" t="s">
        <v>118</v>
      </c>
      <c r="B11" s="87" t="s">
        <v>119</v>
      </c>
      <c r="C11" s="80" t="s">
        <v>94</v>
      </c>
      <c r="D11" s="167" t="s">
        <v>278</v>
      </c>
      <c r="E11" s="103">
        <v>2000000</v>
      </c>
      <c r="F11" s="79"/>
      <c r="G11" s="165">
        <v>20</v>
      </c>
      <c r="H11" s="156">
        <v>20</v>
      </c>
      <c r="I11" s="81">
        <f>VLOOKUP('Fisik FIX'!B11,'Pengesahan GU'!D:K,7,0)</f>
        <v>396500</v>
      </c>
      <c r="J11" s="82">
        <f t="shared" ref="J11:J12" si="0">IFERROR((I11/E11)*100,"")</f>
        <v>19.824999999999999</v>
      </c>
      <c r="K11" s="81">
        <f t="shared" ref="K11:K41" si="1">I11</f>
        <v>396500</v>
      </c>
      <c r="L11" s="82">
        <f>J11</f>
        <v>19.824999999999999</v>
      </c>
      <c r="M11" s="166"/>
      <c r="N11" s="166"/>
    </row>
    <row r="12" spans="1:16" s="6" customFormat="1" ht="23" x14ac:dyDescent="0.25">
      <c r="A12" s="102" t="s">
        <v>120</v>
      </c>
      <c r="B12" s="87" t="s">
        <v>121</v>
      </c>
      <c r="C12" s="80" t="s">
        <v>94</v>
      </c>
      <c r="D12" s="167" t="s">
        <v>278</v>
      </c>
      <c r="E12" s="103">
        <v>2000000</v>
      </c>
      <c r="F12" s="81"/>
      <c r="G12" s="156">
        <v>2</v>
      </c>
      <c r="H12" s="156">
        <v>2</v>
      </c>
      <c r="I12" s="81">
        <f>VLOOKUP('Fisik FIX'!B12,'Pengesahan GU'!D:K,7,0)</f>
        <v>0</v>
      </c>
      <c r="J12" s="82">
        <f t="shared" si="0"/>
        <v>0</v>
      </c>
      <c r="K12" s="81">
        <f>I12</f>
        <v>0</v>
      </c>
      <c r="L12" s="82">
        <f t="shared" ref="L12:L59" si="2">J12</f>
        <v>0</v>
      </c>
      <c r="M12" s="166"/>
      <c r="N12" s="166"/>
      <c r="P12" s="40"/>
    </row>
    <row r="13" spans="1:16" s="6" customFormat="1" ht="23" x14ac:dyDescent="0.25">
      <c r="A13" s="101" t="s">
        <v>122</v>
      </c>
      <c r="B13" s="83" t="s">
        <v>24</v>
      </c>
      <c r="C13" s="80" t="s">
        <v>94</v>
      </c>
      <c r="D13" s="80"/>
      <c r="E13" s="84">
        <f>SUM(E14:E17)</f>
        <v>2484881559</v>
      </c>
      <c r="F13" s="81"/>
      <c r="G13" s="156"/>
      <c r="H13" s="156"/>
      <c r="I13" s="81" t="str">
        <f>IFERROR(VLOOKUP(B13,#REF!,7,0),"")</f>
        <v/>
      </c>
      <c r="J13" s="82" t="str">
        <f t="shared" ref="J13:J41" si="3">IFERROR((I13/E13)*100,"")</f>
        <v/>
      </c>
      <c r="K13" s="81" t="str">
        <f t="shared" si="1"/>
        <v/>
      </c>
      <c r="L13" s="82" t="str">
        <f t="shared" si="2"/>
        <v/>
      </c>
      <c r="M13" s="166"/>
      <c r="N13" s="166"/>
      <c r="P13" s="40"/>
    </row>
    <row r="14" spans="1:16" s="6" customFormat="1" ht="23" x14ac:dyDescent="0.25">
      <c r="A14" s="102" t="s">
        <v>123</v>
      </c>
      <c r="B14" s="87" t="s">
        <v>124</v>
      </c>
      <c r="C14" s="80" t="s">
        <v>94</v>
      </c>
      <c r="D14" s="167" t="s">
        <v>278</v>
      </c>
      <c r="E14" s="103">
        <v>2478069559</v>
      </c>
      <c r="F14" s="81"/>
      <c r="G14" s="156">
        <v>15</v>
      </c>
      <c r="H14" s="156">
        <f>VLOOKUP(B14,'ANGGARAN KAS (2)'!B:AN,29,0)</f>
        <v>14.726704708158882</v>
      </c>
      <c r="I14" s="81">
        <f>VLOOKUP('Fisik FIX'!B14,'Pengesahan GU'!D:K,7,0)</f>
        <v>316494337</v>
      </c>
      <c r="J14" s="82">
        <f>IFERROR((I14/E14)*100,"")</f>
        <v>12.771810050712141</v>
      </c>
      <c r="K14" s="81">
        <f t="shared" si="1"/>
        <v>316494337</v>
      </c>
      <c r="L14" s="82">
        <f t="shared" si="2"/>
        <v>12.771810050712141</v>
      </c>
      <c r="M14" s="166"/>
      <c r="N14" s="166"/>
      <c r="P14" s="40"/>
    </row>
    <row r="15" spans="1:16" s="7" customFormat="1" ht="23" x14ac:dyDescent="0.25">
      <c r="A15" s="102" t="s">
        <v>125</v>
      </c>
      <c r="B15" s="87" t="s">
        <v>48</v>
      </c>
      <c r="C15" s="80" t="s">
        <v>94</v>
      </c>
      <c r="D15" s="167" t="s">
        <v>278</v>
      </c>
      <c r="E15" s="103">
        <v>3000000</v>
      </c>
      <c r="F15" s="78"/>
      <c r="G15" s="156">
        <v>17</v>
      </c>
      <c r="H15" s="156">
        <f>VLOOKUP(B15,'ANGGARAN KAS (2)'!B:AN,29,0)</f>
        <v>16.666666666666664</v>
      </c>
      <c r="I15" s="81">
        <f>VLOOKUP('Fisik FIX'!B15,'Pengesahan GU'!D:K,7,0)</f>
        <v>0</v>
      </c>
      <c r="J15" s="82">
        <f t="shared" si="3"/>
        <v>0</v>
      </c>
      <c r="K15" s="81">
        <f t="shared" si="1"/>
        <v>0</v>
      </c>
      <c r="L15" s="82">
        <f t="shared" si="2"/>
        <v>0</v>
      </c>
      <c r="M15" s="166"/>
      <c r="N15" s="166"/>
    </row>
    <row r="16" spans="1:16" s="6" customFormat="1" ht="23" x14ac:dyDescent="0.25">
      <c r="A16" s="102" t="s">
        <v>126</v>
      </c>
      <c r="B16" s="87" t="s">
        <v>127</v>
      </c>
      <c r="C16" s="80" t="s">
        <v>94</v>
      </c>
      <c r="D16" s="167" t="s">
        <v>278</v>
      </c>
      <c r="E16" s="103">
        <v>2000000</v>
      </c>
      <c r="F16" s="81"/>
      <c r="G16" s="156">
        <v>13</v>
      </c>
      <c r="H16" s="156">
        <f>VLOOKUP(B16,'ANGGARAN KAS (2)'!B:AN,29,0)</f>
        <v>12.8</v>
      </c>
      <c r="I16" s="81">
        <f>VLOOKUP('Fisik FIX'!B16,'Pengesahan GU'!D:K,7,0)</f>
        <v>0</v>
      </c>
      <c r="J16" s="82">
        <f t="shared" si="3"/>
        <v>0</v>
      </c>
      <c r="K16" s="81">
        <f t="shared" si="1"/>
        <v>0</v>
      </c>
      <c r="L16" s="82">
        <f t="shared" si="2"/>
        <v>0</v>
      </c>
      <c r="M16" s="166"/>
      <c r="N16" s="166"/>
      <c r="P16" s="37"/>
    </row>
    <row r="17" spans="1:16" s="6" customFormat="1" ht="23" x14ac:dyDescent="0.25">
      <c r="A17" s="102" t="s">
        <v>128</v>
      </c>
      <c r="B17" s="87" t="s">
        <v>129</v>
      </c>
      <c r="C17" s="80" t="s">
        <v>94</v>
      </c>
      <c r="D17" s="167" t="s">
        <v>278</v>
      </c>
      <c r="E17" s="103">
        <v>1812000</v>
      </c>
      <c r="F17" s="81"/>
      <c r="G17" s="156">
        <v>13</v>
      </c>
      <c r="H17" s="156">
        <f>VLOOKUP(B17,'ANGGARAN KAS (2)'!B:AN,29,0)</f>
        <v>12.913907284768211</v>
      </c>
      <c r="I17" s="81">
        <f>VLOOKUP('Fisik FIX'!B17,'Pengesahan GU'!D:K,7,0)</f>
        <v>0</v>
      </c>
      <c r="J17" s="82">
        <f t="shared" si="3"/>
        <v>0</v>
      </c>
      <c r="K17" s="81">
        <f t="shared" si="1"/>
        <v>0</v>
      </c>
      <c r="L17" s="82">
        <f t="shared" si="2"/>
        <v>0</v>
      </c>
      <c r="M17" s="166"/>
      <c r="N17" s="166"/>
      <c r="P17" s="40"/>
    </row>
    <row r="18" spans="1:16" s="6" customFormat="1" ht="23" x14ac:dyDescent="0.25">
      <c r="A18" s="101" t="s">
        <v>130</v>
      </c>
      <c r="B18" s="83" t="s">
        <v>25</v>
      </c>
      <c r="C18" s="80" t="s">
        <v>94</v>
      </c>
      <c r="D18" s="80"/>
      <c r="E18" s="84">
        <f>SUM(E19:E23)</f>
        <v>18498280</v>
      </c>
      <c r="F18" s="81"/>
      <c r="G18" s="156"/>
      <c r="H18" s="156"/>
      <c r="I18" s="81" t="str">
        <f>IFERROR(VLOOKUP(B18,#REF!,7,0),"")</f>
        <v/>
      </c>
      <c r="J18" s="82" t="str">
        <f t="shared" si="3"/>
        <v/>
      </c>
      <c r="K18" s="81" t="str">
        <f t="shared" si="1"/>
        <v/>
      </c>
      <c r="L18" s="82" t="str">
        <f t="shared" si="2"/>
        <v/>
      </c>
      <c r="M18" s="166"/>
      <c r="N18" s="166"/>
      <c r="P18" s="40"/>
    </row>
    <row r="19" spans="1:16" s="6" customFormat="1" ht="23" x14ac:dyDescent="0.25">
      <c r="A19" s="102" t="s">
        <v>131</v>
      </c>
      <c r="B19" s="87" t="s">
        <v>50</v>
      </c>
      <c r="C19" s="80" t="s">
        <v>94</v>
      </c>
      <c r="D19" s="167" t="s">
        <v>278</v>
      </c>
      <c r="E19" s="103">
        <v>1757000</v>
      </c>
      <c r="F19" s="81"/>
      <c r="G19" s="156">
        <v>17</v>
      </c>
      <c r="H19" s="156">
        <f>VLOOKUP(B19,'ANGGARAN KAS (2)'!B:AN,29,0)</f>
        <v>16.619237336368812</v>
      </c>
      <c r="I19" s="81">
        <f>VLOOKUP('Fisik FIX'!B19,'Pengesahan GU'!D:K,7,0)</f>
        <v>176000</v>
      </c>
      <c r="J19" s="82">
        <f t="shared" si="3"/>
        <v>10.017074558907229</v>
      </c>
      <c r="K19" s="81">
        <f t="shared" si="1"/>
        <v>176000</v>
      </c>
      <c r="L19" s="82">
        <f t="shared" si="2"/>
        <v>10.017074558907229</v>
      </c>
      <c r="M19" s="166"/>
      <c r="N19" s="166"/>
      <c r="P19" s="40"/>
    </row>
    <row r="20" spans="1:16" s="6" customFormat="1" ht="23" x14ac:dyDescent="0.25">
      <c r="A20" s="102" t="s">
        <v>132</v>
      </c>
      <c r="B20" s="87" t="s">
        <v>52</v>
      </c>
      <c r="C20" s="80" t="s">
        <v>94</v>
      </c>
      <c r="D20" s="167" t="s">
        <v>278</v>
      </c>
      <c r="E20" s="103">
        <v>6241280</v>
      </c>
      <c r="F20" s="81"/>
      <c r="G20" s="156">
        <v>17</v>
      </c>
      <c r="H20" s="156">
        <f>VLOOKUP(B20,'ANGGARAN KAS (2)'!B:AN,29,0)</f>
        <v>16.663248564397044</v>
      </c>
      <c r="I20" s="81">
        <f>VLOOKUP('Fisik FIX'!B20,'Pengesahan GU'!D:K,7,0)</f>
        <v>752000</v>
      </c>
      <c r="J20" s="82">
        <f t="shared" si="3"/>
        <v>12.048810500410172</v>
      </c>
      <c r="K20" s="81">
        <f t="shared" si="1"/>
        <v>752000</v>
      </c>
      <c r="L20" s="82">
        <f t="shared" si="2"/>
        <v>12.048810500410172</v>
      </c>
      <c r="M20" s="166"/>
      <c r="N20" s="166"/>
      <c r="P20" s="40"/>
    </row>
    <row r="21" spans="1:16" s="6" customFormat="1" ht="23" x14ac:dyDescent="0.25">
      <c r="A21" s="102" t="s">
        <v>133</v>
      </c>
      <c r="B21" s="87" t="s">
        <v>53</v>
      </c>
      <c r="C21" s="80" t="s">
        <v>94</v>
      </c>
      <c r="D21" s="167" t="s">
        <v>278</v>
      </c>
      <c r="E21" s="103">
        <v>4500000</v>
      </c>
      <c r="F21" s="81"/>
      <c r="G21" s="156">
        <v>18</v>
      </c>
      <c r="H21" s="156">
        <f>VLOOKUP(B21,'ANGGARAN KAS (2)'!B:AN,29,0)</f>
        <v>16.666666666666664</v>
      </c>
      <c r="I21" s="81">
        <f>VLOOKUP('Fisik FIX'!B21,'Pengesahan GU'!D:K,7,0)</f>
        <v>783000</v>
      </c>
      <c r="J21" s="82">
        <f t="shared" si="3"/>
        <v>17.399999999999999</v>
      </c>
      <c r="K21" s="81">
        <f t="shared" si="1"/>
        <v>783000</v>
      </c>
      <c r="L21" s="82">
        <f t="shared" si="2"/>
        <v>17.399999999999999</v>
      </c>
      <c r="M21" s="166"/>
      <c r="N21" s="166"/>
      <c r="P21" s="40"/>
    </row>
    <row r="22" spans="1:16" s="7" customFormat="1" ht="23" x14ac:dyDescent="0.25">
      <c r="A22" s="102" t="s">
        <v>134</v>
      </c>
      <c r="B22" s="135" t="s">
        <v>54</v>
      </c>
      <c r="C22" s="80" t="s">
        <v>94</v>
      </c>
      <c r="D22" s="167" t="s">
        <v>278</v>
      </c>
      <c r="E22" s="103">
        <v>3000000</v>
      </c>
      <c r="F22" s="78"/>
      <c r="G22" s="156">
        <v>25</v>
      </c>
      <c r="H22" s="156">
        <f>VLOOKUP(B22,'ANGGARAN KAS (2)'!B:AN,29,0)</f>
        <v>16.666666666666664</v>
      </c>
      <c r="I22" s="81">
        <f>VLOOKUP('Fisik FIX'!B22,'Pengesahan GU'!D:K,7,0)</f>
        <v>740000</v>
      </c>
      <c r="J22" s="82">
        <f t="shared" si="3"/>
        <v>24.666666666666668</v>
      </c>
      <c r="K22" s="81">
        <f t="shared" si="1"/>
        <v>740000</v>
      </c>
      <c r="L22" s="82">
        <f t="shared" si="2"/>
        <v>24.666666666666668</v>
      </c>
      <c r="M22" s="166"/>
      <c r="N22" s="166"/>
    </row>
    <row r="23" spans="1:16" s="6" customFormat="1" ht="23" x14ac:dyDescent="0.25">
      <c r="A23" s="102" t="s">
        <v>135</v>
      </c>
      <c r="B23" s="87" t="s">
        <v>56</v>
      </c>
      <c r="C23" s="80" t="s">
        <v>94</v>
      </c>
      <c r="D23" s="167" t="s">
        <v>278</v>
      </c>
      <c r="E23" s="103">
        <v>3000000</v>
      </c>
      <c r="F23" s="81"/>
      <c r="G23" s="156">
        <v>17</v>
      </c>
      <c r="H23" s="156">
        <f>VLOOKUP(B23,'ANGGARAN KAS (2)'!B:AN,29,0)</f>
        <v>16.666666666666664</v>
      </c>
      <c r="I23" s="81">
        <f>VLOOKUP('Fisik FIX'!B23,'Pengesahan GU'!D:K,7,0)</f>
        <v>0</v>
      </c>
      <c r="J23" s="82">
        <f t="shared" si="3"/>
        <v>0</v>
      </c>
      <c r="K23" s="81">
        <f t="shared" si="1"/>
        <v>0</v>
      </c>
      <c r="L23" s="82">
        <f t="shared" si="2"/>
        <v>0</v>
      </c>
      <c r="M23" s="166"/>
      <c r="N23" s="166"/>
      <c r="P23" s="40"/>
    </row>
    <row r="24" spans="1:16" s="7" customFormat="1" ht="23" x14ac:dyDescent="0.25">
      <c r="A24" s="101" t="s">
        <v>136</v>
      </c>
      <c r="B24" s="83" t="s">
        <v>26</v>
      </c>
      <c r="C24" s="80" t="s">
        <v>94</v>
      </c>
      <c r="D24" s="77"/>
      <c r="E24" s="84">
        <f>E25</f>
        <v>4000000</v>
      </c>
      <c r="F24" s="78"/>
      <c r="G24" s="156"/>
      <c r="H24" s="157"/>
      <c r="I24" s="81" t="str">
        <f>IFERROR(VLOOKUP(B24,#REF!,7,0),"")</f>
        <v/>
      </c>
      <c r="J24" s="82" t="str">
        <f t="shared" si="3"/>
        <v/>
      </c>
      <c r="K24" s="81" t="str">
        <f t="shared" si="1"/>
        <v/>
      </c>
      <c r="L24" s="82" t="str">
        <f t="shared" si="2"/>
        <v/>
      </c>
      <c r="M24" s="166"/>
      <c r="N24" s="166"/>
    </row>
    <row r="25" spans="1:16" s="6" customFormat="1" ht="23" x14ac:dyDescent="0.25">
      <c r="A25" s="102" t="s">
        <v>137</v>
      </c>
      <c r="B25" s="163" t="s">
        <v>138</v>
      </c>
      <c r="C25" s="80" t="s">
        <v>94</v>
      </c>
      <c r="D25" s="167" t="s">
        <v>278</v>
      </c>
      <c r="E25" s="103">
        <v>4000000</v>
      </c>
      <c r="F25" s="81"/>
      <c r="G25" s="156" t="s">
        <v>275</v>
      </c>
      <c r="H25" s="156" t="str">
        <f>VLOOKUP(B25,'ANGGARAN KAS (2)'!B:AN,29,0)</f>
        <v>2,00</v>
      </c>
      <c r="I25" s="81">
        <f>VLOOKUP('Fisik FIX'!B25,'Pengesahan GU'!D:K,7,0)</f>
        <v>0</v>
      </c>
      <c r="J25" s="82">
        <f t="shared" si="3"/>
        <v>0</v>
      </c>
      <c r="K25" s="81">
        <f t="shared" si="1"/>
        <v>0</v>
      </c>
      <c r="L25" s="82">
        <f t="shared" si="2"/>
        <v>0</v>
      </c>
      <c r="M25" s="166"/>
      <c r="N25" s="166"/>
      <c r="P25" s="40"/>
    </row>
    <row r="26" spans="1:16" s="6" customFormat="1" ht="23" x14ac:dyDescent="0.25">
      <c r="A26" s="101" t="s">
        <v>139</v>
      </c>
      <c r="B26" s="83" t="s">
        <v>27</v>
      </c>
      <c r="C26" s="80" t="s">
        <v>94</v>
      </c>
      <c r="D26" s="80"/>
      <c r="E26" s="84">
        <f>SUM(E27:E29)</f>
        <v>107686720</v>
      </c>
      <c r="F26" s="81"/>
      <c r="G26" s="156"/>
      <c r="H26" s="156"/>
      <c r="I26" s="81" t="str">
        <f>IFERROR(VLOOKUP(B26,#REF!,7,0),"")</f>
        <v/>
      </c>
      <c r="J26" s="82" t="str">
        <f t="shared" si="3"/>
        <v/>
      </c>
      <c r="K26" s="81" t="str">
        <f t="shared" si="1"/>
        <v/>
      </c>
      <c r="L26" s="82" t="str">
        <f t="shared" si="2"/>
        <v/>
      </c>
      <c r="M26" s="166"/>
      <c r="N26" s="166"/>
      <c r="P26" s="40"/>
    </row>
    <row r="27" spans="1:16" s="6" customFormat="1" ht="23" x14ac:dyDescent="0.25">
      <c r="A27" s="102" t="s">
        <v>140</v>
      </c>
      <c r="B27" s="87" t="s">
        <v>28</v>
      </c>
      <c r="C27" s="80" t="s">
        <v>94</v>
      </c>
      <c r="D27" s="167" t="s">
        <v>278</v>
      </c>
      <c r="E27" s="103">
        <v>5445000</v>
      </c>
      <c r="F27" s="81"/>
      <c r="G27" s="156">
        <v>17</v>
      </c>
      <c r="H27" s="156">
        <f>VLOOKUP(B27,'ANGGARAN KAS (2)'!B:AN,29,0)</f>
        <v>16.675849403122132</v>
      </c>
      <c r="I27" s="81">
        <f>VLOOKUP('Fisik FIX'!B27,'Pengesahan GU'!D:K,7,0)</f>
        <v>756000</v>
      </c>
      <c r="J27" s="82">
        <f t="shared" si="3"/>
        <v>13.884297520661157</v>
      </c>
      <c r="K27" s="81">
        <f t="shared" si="1"/>
        <v>756000</v>
      </c>
      <c r="L27" s="82">
        <f t="shared" si="2"/>
        <v>13.884297520661157</v>
      </c>
      <c r="M27" s="166"/>
      <c r="N27" s="166"/>
      <c r="P27" s="40"/>
    </row>
    <row r="28" spans="1:16" s="7" customFormat="1" ht="23" x14ac:dyDescent="0.25">
      <c r="A28" s="102" t="s">
        <v>141</v>
      </c>
      <c r="B28" s="87" t="s">
        <v>57</v>
      </c>
      <c r="C28" s="80" t="s">
        <v>94</v>
      </c>
      <c r="D28" s="167" t="s">
        <v>278</v>
      </c>
      <c r="E28" s="103">
        <v>21500000</v>
      </c>
      <c r="F28" s="78"/>
      <c r="G28" s="156">
        <v>23</v>
      </c>
      <c r="H28" s="156">
        <f>VLOOKUP(B28,'ANGGARAN KAS (2)'!B:AN,29,0)</f>
        <v>16.669767441860465</v>
      </c>
      <c r="I28" s="81">
        <f>VLOOKUP('Fisik FIX'!B28,'Pengesahan GU'!D:K,7,0)</f>
        <v>4780989</v>
      </c>
      <c r="J28" s="82">
        <f t="shared" si="3"/>
        <v>22.237158139534884</v>
      </c>
      <c r="K28" s="81">
        <f t="shared" si="1"/>
        <v>4780989</v>
      </c>
      <c r="L28" s="82">
        <f t="shared" si="2"/>
        <v>22.237158139534884</v>
      </c>
      <c r="M28" s="166"/>
      <c r="N28" s="166"/>
    </row>
    <row r="29" spans="1:16" s="6" customFormat="1" ht="23" x14ac:dyDescent="0.25">
      <c r="A29" s="102" t="s">
        <v>142</v>
      </c>
      <c r="B29" s="87" t="s">
        <v>29</v>
      </c>
      <c r="C29" s="80" t="s">
        <v>94</v>
      </c>
      <c r="D29" s="167" t="s">
        <v>278</v>
      </c>
      <c r="E29" s="103">
        <v>80741720</v>
      </c>
      <c r="F29" s="81"/>
      <c r="G29" s="156">
        <v>17</v>
      </c>
      <c r="H29" s="156">
        <f>VLOOKUP(B29,'ANGGARAN KAS (2)'!B:AN,29,0)</f>
        <v>16.667962981219624</v>
      </c>
      <c r="I29" s="81">
        <f>VLOOKUP('Fisik FIX'!B29,'Pengesahan GU'!D:K,7,0)</f>
        <v>13263120</v>
      </c>
      <c r="J29" s="82">
        <f t="shared" si="3"/>
        <v>16.426600770952117</v>
      </c>
      <c r="K29" s="81">
        <f t="shared" si="1"/>
        <v>13263120</v>
      </c>
      <c r="L29" s="82">
        <f t="shared" si="2"/>
        <v>16.426600770952117</v>
      </c>
      <c r="M29" s="166"/>
      <c r="N29" s="166"/>
      <c r="P29" s="40"/>
    </row>
    <row r="30" spans="1:16" s="6" customFormat="1" ht="23" x14ac:dyDescent="0.25">
      <c r="A30" s="101" t="s">
        <v>143</v>
      </c>
      <c r="B30" s="83" t="s">
        <v>30</v>
      </c>
      <c r="C30" s="80" t="s">
        <v>94</v>
      </c>
      <c r="D30" s="80"/>
      <c r="E30" s="84">
        <f>SUM(E31:E34)</f>
        <v>109990000</v>
      </c>
      <c r="F30" s="81"/>
      <c r="G30" s="156"/>
      <c r="H30" s="156"/>
      <c r="I30" s="81" t="str">
        <f>IFERROR(VLOOKUP(B30,#REF!,7,0),"")</f>
        <v/>
      </c>
      <c r="J30" s="82" t="str">
        <f t="shared" si="3"/>
        <v/>
      </c>
      <c r="K30" s="81" t="str">
        <f t="shared" si="1"/>
        <v/>
      </c>
      <c r="L30" s="82" t="str">
        <f t="shared" si="2"/>
        <v/>
      </c>
      <c r="M30" s="166"/>
      <c r="N30" s="166"/>
      <c r="P30" s="40"/>
    </row>
    <row r="31" spans="1:16" s="6" customFormat="1" ht="23" x14ac:dyDescent="0.25">
      <c r="A31" s="102" t="s">
        <v>144</v>
      </c>
      <c r="B31" s="87" t="s">
        <v>145</v>
      </c>
      <c r="C31" s="80" t="s">
        <v>94</v>
      </c>
      <c r="D31" s="167" t="s">
        <v>278</v>
      </c>
      <c r="E31" s="103">
        <v>50680000</v>
      </c>
      <c r="F31" s="81"/>
      <c r="G31" s="156">
        <v>17</v>
      </c>
      <c r="H31" s="156">
        <f>VLOOKUP(B31,'ANGGARAN KAS (2)'!B:AN,29,0)</f>
        <v>16.669297553275452</v>
      </c>
      <c r="I31" s="81">
        <f>VLOOKUP('Fisik FIX'!B31,'Pengesahan GU'!D:K,7,0)</f>
        <v>2591500</v>
      </c>
      <c r="J31" s="82">
        <f t="shared" si="3"/>
        <v>5.1134569850039462</v>
      </c>
      <c r="K31" s="81">
        <f t="shared" si="1"/>
        <v>2591500</v>
      </c>
      <c r="L31" s="82">
        <f t="shared" si="2"/>
        <v>5.1134569850039462</v>
      </c>
      <c r="M31" s="166"/>
      <c r="N31" s="166"/>
      <c r="P31" s="40"/>
    </row>
    <row r="32" spans="1:16" s="6" customFormat="1" ht="23" x14ac:dyDescent="0.25">
      <c r="A32" s="102" t="s">
        <v>146</v>
      </c>
      <c r="B32" s="87" t="s">
        <v>147</v>
      </c>
      <c r="C32" s="80" t="s">
        <v>94</v>
      </c>
      <c r="D32" s="167" t="s">
        <v>278</v>
      </c>
      <c r="E32" s="103">
        <v>4990000</v>
      </c>
      <c r="F32" s="81"/>
      <c r="G32" s="156">
        <v>19</v>
      </c>
      <c r="H32" s="156">
        <f>VLOOKUP(B32,'ANGGARAN KAS (2)'!B:AN,29,0)</f>
        <v>16.633266533066131</v>
      </c>
      <c r="I32" s="81">
        <f>VLOOKUP('Fisik FIX'!B32,'Pengesahan GU'!D:K,7,0)</f>
        <v>895000</v>
      </c>
      <c r="J32" s="82">
        <f t="shared" si="3"/>
        <v>17.935871743486974</v>
      </c>
      <c r="K32" s="81">
        <f t="shared" si="1"/>
        <v>895000</v>
      </c>
      <c r="L32" s="82">
        <f t="shared" si="2"/>
        <v>17.935871743486974</v>
      </c>
      <c r="M32" s="166"/>
      <c r="N32" s="166"/>
      <c r="P32" s="40"/>
    </row>
    <row r="33" spans="1:16" s="7" customFormat="1" ht="23" x14ac:dyDescent="0.25">
      <c r="A33" s="102" t="s">
        <v>148</v>
      </c>
      <c r="B33" s="87" t="s">
        <v>61</v>
      </c>
      <c r="C33" s="80" t="s">
        <v>94</v>
      </c>
      <c r="D33" s="167" t="s">
        <v>278</v>
      </c>
      <c r="E33" s="103">
        <v>9700000</v>
      </c>
      <c r="F33" s="78"/>
      <c r="G33" s="156" t="s">
        <v>275</v>
      </c>
      <c r="H33" s="156" t="str">
        <f>VLOOKUP(B33,'ANGGARAN KAS (2)'!B:AN,29,0)</f>
        <v>2,00</v>
      </c>
      <c r="I33" s="81">
        <f>VLOOKUP('Fisik FIX'!B33,'Pengesahan GU'!D:K,7,0)</f>
        <v>0</v>
      </c>
      <c r="J33" s="82">
        <f t="shared" si="3"/>
        <v>0</v>
      </c>
      <c r="K33" s="81">
        <f t="shared" si="1"/>
        <v>0</v>
      </c>
      <c r="L33" s="82">
        <f t="shared" si="2"/>
        <v>0</v>
      </c>
      <c r="M33" s="166"/>
      <c r="N33" s="166"/>
    </row>
    <row r="34" spans="1:16" s="7" customFormat="1" ht="23" x14ac:dyDescent="0.25">
      <c r="A34" s="102" t="s">
        <v>149</v>
      </c>
      <c r="B34" s="87" t="s">
        <v>150</v>
      </c>
      <c r="C34" s="80" t="s">
        <v>94</v>
      </c>
      <c r="D34" s="167" t="s">
        <v>278</v>
      </c>
      <c r="E34" s="103">
        <v>44620000</v>
      </c>
      <c r="F34" s="78"/>
      <c r="G34" s="156" t="s">
        <v>275</v>
      </c>
      <c r="H34" s="156" t="str">
        <f>VLOOKUP(B34,'ANGGARAN KAS (2)'!B:AN,29,0)</f>
        <v>2,00</v>
      </c>
      <c r="I34" s="81">
        <f>VLOOKUP('Fisik FIX'!B34,'Pengesahan GU'!D:K,7,0)</f>
        <v>0</v>
      </c>
      <c r="J34" s="82">
        <f t="shared" si="3"/>
        <v>0</v>
      </c>
      <c r="K34" s="81">
        <f t="shared" si="1"/>
        <v>0</v>
      </c>
      <c r="L34" s="82">
        <f t="shared" si="2"/>
        <v>0</v>
      </c>
      <c r="M34" s="166"/>
      <c r="N34" s="166"/>
    </row>
    <row r="35" spans="1:16" s="6" customFormat="1" ht="23" x14ac:dyDescent="0.25">
      <c r="A35" s="101" t="s">
        <v>70</v>
      </c>
      <c r="B35" s="83" t="s">
        <v>151</v>
      </c>
      <c r="C35" s="80" t="s">
        <v>94</v>
      </c>
      <c r="D35" s="80"/>
      <c r="E35" s="84">
        <f>E36</f>
        <v>2583000</v>
      </c>
      <c r="F35" s="81"/>
      <c r="G35" s="156"/>
      <c r="H35" s="156"/>
      <c r="I35" s="81" t="str">
        <f>IFERROR(VLOOKUP(B35,#REF!,7,0),"")</f>
        <v/>
      </c>
      <c r="J35" s="82" t="str">
        <f t="shared" si="3"/>
        <v/>
      </c>
      <c r="K35" s="81" t="str">
        <f t="shared" si="1"/>
        <v/>
      </c>
      <c r="L35" s="82" t="str">
        <f t="shared" si="2"/>
        <v/>
      </c>
      <c r="M35" s="166"/>
      <c r="N35" s="166"/>
      <c r="P35" s="40"/>
    </row>
    <row r="36" spans="1:16" s="7" customFormat="1" ht="30" x14ac:dyDescent="0.25">
      <c r="A36" s="101" t="s">
        <v>152</v>
      </c>
      <c r="B36" s="83" t="s">
        <v>153</v>
      </c>
      <c r="C36" s="80" t="s">
        <v>94</v>
      </c>
      <c r="D36" s="77"/>
      <c r="E36" s="84">
        <f>E37</f>
        <v>2583000</v>
      </c>
      <c r="F36" s="78"/>
      <c r="G36" s="156"/>
      <c r="H36" s="157"/>
      <c r="I36" s="81" t="str">
        <f>IFERROR(VLOOKUP(B36,#REF!,7,0),"")</f>
        <v/>
      </c>
      <c r="J36" s="82" t="str">
        <f t="shared" si="3"/>
        <v/>
      </c>
      <c r="K36" s="81" t="str">
        <f t="shared" si="1"/>
        <v/>
      </c>
      <c r="L36" s="82" t="str">
        <f t="shared" si="2"/>
        <v/>
      </c>
      <c r="M36" s="166"/>
      <c r="N36" s="166"/>
    </row>
    <row r="37" spans="1:16" s="7" customFormat="1" ht="23" x14ac:dyDescent="0.25">
      <c r="A37" s="102" t="s">
        <v>154</v>
      </c>
      <c r="B37" s="87" t="s">
        <v>155</v>
      </c>
      <c r="C37" s="80" t="s">
        <v>94</v>
      </c>
      <c r="D37" s="167" t="s">
        <v>278</v>
      </c>
      <c r="E37" s="103">
        <v>2583000</v>
      </c>
      <c r="F37" s="78"/>
      <c r="G37" s="156">
        <v>13</v>
      </c>
      <c r="H37" s="156">
        <f>VLOOKUP(B37,'ANGGARAN KAS (2)'!B:AN,29,0)</f>
        <v>12.698412698412698</v>
      </c>
      <c r="I37" s="81">
        <f>VLOOKUP('Fisik FIX'!B37,'Pengesahan GU'!D:K,7,0)</f>
        <v>0</v>
      </c>
      <c r="J37" s="82">
        <f t="shared" si="3"/>
        <v>0</v>
      </c>
      <c r="K37" s="81">
        <f t="shared" si="1"/>
        <v>0</v>
      </c>
      <c r="L37" s="82">
        <f t="shared" si="2"/>
        <v>0</v>
      </c>
      <c r="M37" s="166"/>
      <c r="N37" s="166"/>
    </row>
    <row r="38" spans="1:16" s="6" customFormat="1" ht="23" x14ac:dyDescent="0.25">
      <c r="A38" s="101" t="s">
        <v>71</v>
      </c>
      <c r="B38" s="83" t="s">
        <v>156</v>
      </c>
      <c r="C38" s="80" t="s">
        <v>94</v>
      </c>
      <c r="D38" s="80"/>
      <c r="E38" s="84">
        <f>E39</f>
        <v>190579000</v>
      </c>
      <c r="F38" s="81"/>
      <c r="G38" s="156"/>
      <c r="H38" s="156"/>
      <c r="I38" s="81" t="str">
        <f>IFERROR(VLOOKUP(B38,#REF!,7,0),"")</f>
        <v/>
      </c>
      <c r="J38" s="82" t="str">
        <f t="shared" si="3"/>
        <v/>
      </c>
      <c r="K38" s="81" t="str">
        <f t="shared" si="1"/>
        <v/>
      </c>
      <c r="L38" s="82" t="str">
        <f t="shared" si="2"/>
        <v/>
      </c>
      <c r="M38" s="166"/>
      <c r="N38" s="166"/>
      <c r="P38" s="40"/>
    </row>
    <row r="39" spans="1:16" s="7" customFormat="1" ht="23" x14ac:dyDescent="0.25">
      <c r="A39" s="101" t="s">
        <v>157</v>
      </c>
      <c r="B39" s="83" t="s">
        <v>31</v>
      </c>
      <c r="C39" s="80" t="s">
        <v>94</v>
      </c>
      <c r="D39" s="77"/>
      <c r="E39" s="84">
        <f>SUM(E40:E41)</f>
        <v>190579000</v>
      </c>
      <c r="F39" s="78"/>
      <c r="G39" s="156"/>
      <c r="H39" s="157"/>
      <c r="I39" s="81" t="str">
        <f>IFERROR(VLOOKUP(B39,#REF!,7,0),"")</f>
        <v/>
      </c>
      <c r="J39" s="82" t="str">
        <f t="shared" si="3"/>
        <v/>
      </c>
      <c r="K39" s="81" t="str">
        <f t="shared" si="1"/>
        <v/>
      </c>
      <c r="L39" s="82" t="str">
        <f t="shared" si="2"/>
        <v/>
      </c>
      <c r="M39" s="166"/>
      <c r="N39" s="166"/>
    </row>
    <row r="40" spans="1:16" s="7" customFormat="1" ht="23" x14ac:dyDescent="0.25">
      <c r="A40" s="102" t="s">
        <v>158</v>
      </c>
      <c r="B40" s="87" t="s">
        <v>159</v>
      </c>
      <c r="C40" s="80" t="s">
        <v>94</v>
      </c>
      <c r="D40" s="80" t="s">
        <v>279</v>
      </c>
      <c r="E40" s="103">
        <v>12748000</v>
      </c>
      <c r="F40" s="78"/>
      <c r="G40" s="156">
        <v>17</v>
      </c>
      <c r="H40" s="156">
        <f>VLOOKUP(B40,'ANGGARAN KAS (2)'!B:AN,29,0)</f>
        <v>16.128020081581422</v>
      </c>
      <c r="I40" s="81">
        <f>VLOOKUP('Fisik FIX'!B40,'Pengesahan GU'!D:K,7,0)</f>
        <v>1347500</v>
      </c>
      <c r="J40" s="82">
        <f t="shared" si="3"/>
        <v>10.570285534985882</v>
      </c>
      <c r="K40" s="81">
        <f t="shared" si="1"/>
        <v>1347500</v>
      </c>
      <c r="L40" s="82">
        <f t="shared" si="2"/>
        <v>10.570285534985882</v>
      </c>
      <c r="M40" s="166"/>
      <c r="N40" s="166"/>
    </row>
    <row r="41" spans="1:16" s="6" customFormat="1" ht="23" x14ac:dyDescent="0.25">
      <c r="A41" s="102" t="s">
        <v>160</v>
      </c>
      <c r="B41" s="87" t="s">
        <v>32</v>
      </c>
      <c r="C41" s="80" t="s">
        <v>94</v>
      </c>
      <c r="D41" s="80" t="s">
        <v>279</v>
      </c>
      <c r="E41" s="103">
        <v>177831000</v>
      </c>
      <c r="F41" s="81"/>
      <c r="G41" s="156">
        <v>7</v>
      </c>
      <c r="H41" s="156">
        <f>VLOOKUP(B41,'ANGGARAN KAS (2)'!B:AN,29,0)</f>
        <v>6.9852837806681629</v>
      </c>
      <c r="I41" s="81">
        <f>VLOOKUP('Fisik FIX'!B41,'Pengesahan GU'!D:K,7,0)</f>
        <v>5920000</v>
      </c>
      <c r="J41" s="82">
        <f t="shared" si="3"/>
        <v>3.3290033796132281</v>
      </c>
      <c r="K41" s="81">
        <f t="shared" si="1"/>
        <v>5920000</v>
      </c>
      <c r="L41" s="82">
        <f t="shared" si="2"/>
        <v>3.3290033796132281</v>
      </c>
      <c r="M41" s="166"/>
      <c r="N41" s="166"/>
      <c r="P41" s="40"/>
    </row>
    <row r="42" spans="1:16" s="6" customFormat="1" ht="23" x14ac:dyDescent="0.25">
      <c r="A42" s="101" t="s">
        <v>72</v>
      </c>
      <c r="B42" s="83" t="s">
        <v>161</v>
      </c>
      <c r="C42" s="80" t="s">
        <v>94</v>
      </c>
      <c r="D42" s="142"/>
      <c r="E42" s="84">
        <f>SUM(E43,E46)</f>
        <v>84067000</v>
      </c>
      <c r="F42" s="143"/>
      <c r="G42" s="158"/>
      <c r="H42" s="158"/>
      <c r="I42" s="143"/>
      <c r="J42" s="144"/>
      <c r="K42" s="143"/>
      <c r="L42" s="82">
        <f t="shared" si="2"/>
        <v>0</v>
      </c>
      <c r="M42" s="166"/>
      <c r="N42" s="166"/>
      <c r="P42" s="40"/>
    </row>
    <row r="43" spans="1:16" s="6" customFormat="1" ht="23" x14ac:dyDescent="0.25">
      <c r="A43" s="101" t="s">
        <v>162</v>
      </c>
      <c r="B43" s="83" t="s">
        <v>65</v>
      </c>
      <c r="C43" s="80" t="s">
        <v>94</v>
      </c>
      <c r="D43" s="142"/>
      <c r="E43" s="84">
        <f>SUM(E44:E45)</f>
        <v>77236000</v>
      </c>
      <c r="F43" s="143"/>
      <c r="G43" s="158"/>
      <c r="H43" s="158"/>
      <c r="I43" s="143"/>
      <c r="J43" s="144"/>
      <c r="K43" s="143"/>
      <c r="L43" s="82">
        <f t="shared" si="2"/>
        <v>0</v>
      </c>
      <c r="M43" s="166"/>
      <c r="N43" s="166"/>
      <c r="P43" s="40"/>
    </row>
    <row r="44" spans="1:16" s="6" customFormat="1" ht="30" x14ac:dyDescent="0.25">
      <c r="A44" s="102" t="s">
        <v>163</v>
      </c>
      <c r="B44" s="87" t="s">
        <v>164</v>
      </c>
      <c r="C44" s="80" t="s">
        <v>94</v>
      </c>
      <c r="D44" s="142" t="s">
        <v>280</v>
      </c>
      <c r="E44" s="103">
        <v>72000000</v>
      </c>
      <c r="F44" s="143"/>
      <c r="G44" s="158">
        <v>20</v>
      </c>
      <c r="H44" s="156">
        <f>VLOOKUP(B44,'ANGGARAN KAS (2)'!B:AN,29,0)</f>
        <v>20</v>
      </c>
      <c r="I44" s="81">
        <f>VLOOKUP('Fisik FIX'!B44,'Pengesahan GU'!D:K,7,0)</f>
        <v>0</v>
      </c>
      <c r="J44" s="82">
        <f t="shared" ref="J44:J45" si="4">IFERROR((I44/E44)*100,"")</f>
        <v>0</v>
      </c>
      <c r="K44" s="143"/>
      <c r="L44" s="82">
        <f t="shared" si="2"/>
        <v>0</v>
      </c>
      <c r="M44" s="166"/>
      <c r="N44" s="166"/>
      <c r="P44" s="40"/>
    </row>
    <row r="45" spans="1:16" s="6" customFormat="1" ht="23" x14ac:dyDescent="0.25">
      <c r="A45" s="102" t="s">
        <v>165</v>
      </c>
      <c r="B45" s="87" t="s">
        <v>66</v>
      </c>
      <c r="C45" s="80" t="s">
        <v>94</v>
      </c>
      <c r="D45" s="142" t="s">
        <v>280</v>
      </c>
      <c r="E45" s="103">
        <v>5236000</v>
      </c>
      <c r="F45" s="143"/>
      <c r="G45" s="158">
        <v>15</v>
      </c>
      <c r="H45" s="156">
        <f>VLOOKUP(B45,'ANGGARAN KAS (2)'!B:AN,29,0)</f>
        <v>14.705882352941178</v>
      </c>
      <c r="I45" s="81">
        <f>VLOOKUP('Fisik FIX'!B45,'Pengesahan GU'!D:K,7,0)</f>
        <v>550000</v>
      </c>
      <c r="J45" s="82">
        <f t="shared" si="4"/>
        <v>10.504201680672269</v>
      </c>
      <c r="K45" s="81">
        <f t="shared" ref="K45" si="5">I45</f>
        <v>550000</v>
      </c>
      <c r="L45" s="82">
        <f t="shared" si="2"/>
        <v>10.504201680672269</v>
      </c>
      <c r="M45" s="166"/>
      <c r="N45" s="166"/>
      <c r="P45" s="40"/>
    </row>
    <row r="46" spans="1:16" s="6" customFormat="1" ht="23" x14ac:dyDescent="0.25">
      <c r="A46" s="101" t="s">
        <v>166</v>
      </c>
      <c r="B46" s="83" t="s">
        <v>167</v>
      </c>
      <c r="C46" s="80" t="s">
        <v>94</v>
      </c>
      <c r="D46" s="142"/>
      <c r="E46" s="84">
        <f>E47</f>
        <v>6831000</v>
      </c>
      <c r="F46" s="143"/>
      <c r="G46" s="158"/>
      <c r="H46" s="158"/>
      <c r="I46" s="143"/>
      <c r="J46" s="144"/>
      <c r="K46" s="143"/>
      <c r="L46" s="82">
        <f t="shared" si="2"/>
        <v>0</v>
      </c>
      <c r="M46" s="166"/>
      <c r="N46" s="166"/>
      <c r="P46" s="40"/>
    </row>
    <row r="47" spans="1:16" s="6" customFormat="1" ht="30" x14ac:dyDescent="0.25">
      <c r="A47" s="102" t="s">
        <v>168</v>
      </c>
      <c r="B47" s="87" t="s">
        <v>169</v>
      </c>
      <c r="C47" s="80" t="s">
        <v>94</v>
      </c>
      <c r="D47" s="142" t="s">
        <v>280</v>
      </c>
      <c r="E47" s="103">
        <v>6831000</v>
      </c>
      <c r="F47" s="143"/>
      <c r="G47" s="158">
        <v>16</v>
      </c>
      <c r="H47" s="156">
        <f>VLOOKUP(B47,'ANGGARAN KAS (2)'!B:AN,29,0)</f>
        <v>15.66388522910262</v>
      </c>
      <c r="I47" s="81">
        <f>VLOOKUP('Fisik FIX'!B47,'Pengesahan GU'!D:K,7,0)</f>
        <v>0</v>
      </c>
      <c r="J47" s="82">
        <f t="shared" ref="J47" si="6">IFERROR((I47/E47)*100,"")</f>
        <v>0</v>
      </c>
      <c r="K47" s="143"/>
      <c r="L47" s="82">
        <f t="shared" si="2"/>
        <v>0</v>
      </c>
      <c r="M47" s="166"/>
      <c r="N47" s="166"/>
      <c r="P47" s="40"/>
    </row>
    <row r="48" spans="1:16" s="6" customFormat="1" ht="23" x14ac:dyDescent="0.25">
      <c r="A48" s="101" t="s">
        <v>75</v>
      </c>
      <c r="B48" s="83" t="s">
        <v>170</v>
      </c>
      <c r="C48" s="80" t="s">
        <v>94</v>
      </c>
      <c r="D48" s="142"/>
      <c r="E48" s="84">
        <f>E49</f>
        <v>7846000</v>
      </c>
      <c r="F48" s="143"/>
      <c r="G48" s="158"/>
      <c r="H48" s="158"/>
      <c r="I48" s="143"/>
      <c r="J48" s="144"/>
      <c r="K48" s="143"/>
      <c r="L48" s="82">
        <f t="shared" si="2"/>
        <v>0</v>
      </c>
      <c r="M48" s="166"/>
      <c r="N48" s="166"/>
      <c r="P48" s="40"/>
    </row>
    <row r="49" spans="1:16" s="6" customFormat="1" ht="23" x14ac:dyDescent="0.25">
      <c r="A49" s="101" t="s">
        <v>171</v>
      </c>
      <c r="B49" s="83" t="s">
        <v>172</v>
      </c>
      <c r="C49" s="80" t="s">
        <v>94</v>
      </c>
      <c r="D49" s="142"/>
      <c r="E49" s="84">
        <f>SUM(E50:E51)</f>
        <v>7846000</v>
      </c>
      <c r="F49" s="143"/>
      <c r="G49" s="158"/>
      <c r="H49" s="158"/>
      <c r="I49" s="143"/>
      <c r="J49" s="144"/>
      <c r="K49" s="143"/>
      <c r="L49" s="82">
        <f t="shared" si="2"/>
        <v>0</v>
      </c>
      <c r="M49" s="166"/>
      <c r="N49" s="166"/>
      <c r="P49" s="40"/>
    </row>
    <row r="50" spans="1:16" s="6" customFormat="1" ht="23" x14ac:dyDescent="0.25">
      <c r="A50" s="102" t="s">
        <v>173</v>
      </c>
      <c r="B50" s="87" t="s">
        <v>174</v>
      </c>
      <c r="C50" s="80" t="s">
        <v>94</v>
      </c>
      <c r="D50" s="142" t="s">
        <v>281</v>
      </c>
      <c r="E50" s="103">
        <v>4098000</v>
      </c>
      <c r="F50" s="143"/>
      <c r="G50" s="158">
        <v>14</v>
      </c>
      <c r="H50" s="156">
        <f>VLOOKUP(B50,'ANGGARAN KAS (2)'!B:AN,29,0)</f>
        <v>13.225963884821864</v>
      </c>
      <c r="I50" s="81">
        <f>VLOOKUP('Fisik FIX'!B50,'Pengesahan GU'!D:K,7,0)</f>
        <v>0</v>
      </c>
      <c r="J50" s="82">
        <f t="shared" ref="J50:J51" si="7">IFERROR((I50/E50)*100,"")</f>
        <v>0</v>
      </c>
      <c r="K50" s="143"/>
      <c r="L50" s="82">
        <f t="shared" si="2"/>
        <v>0</v>
      </c>
      <c r="M50" s="166"/>
      <c r="N50" s="166"/>
      <c r="P50" s="40"/>
    </row>
    <row r="51" spans="1:16" s="6" customFormat="1" ht="23" x14ac:dyDescent="0.25">
      <c r="A51" s="102" t="s">
        <v>175</v>
      </c>
      <c r="B51" s="87" t="s">
        <v>176</v>
      </c>
      <c r="C51" s="80" t="s">
        <v>94</v>
      </c>
      <c r="D51" s="142" t="s">
        <v>281</v>
      </c>
      <c r="E51" s="103">
        <v>3748000</v>
      </c>
      <c r="F51" s="143"/>
      <c r="G51" s="158">
        <v>13</v>
      </c>
      <c r="H51" s="156">
        <f>VLOOKUP(B51,'ANGGARAN KAS (2)'!B:AN,29,0)</f>
        <v>12.273212379935966</v>
      </c>
      <c r="I51" s="81">
        <f>VLOOKUP('Fisik FIX'!B51,'Pengesahan GU'!D:K,7,0)</f>
        <v>0</v>
      </c>
      <c r="J51" s="82">
        <f t="shared" si="7"/>
        <v>0</v>
      </c>
      <c r="K51" s="143"/>
      <c r="L51" s="82">
        <f t="shared" si="2"/>
        <v>0</v>
      </c>
      <c r="M51" s="166"/>
      <c r="N51" s="166"/>
      <c r="P51" s="40"/>
    </row>
    <row r="52" spans="1:16" s="6" customFormat="1" ht="23" x14ac:dyDescent="0.25">
      <c r="A52" s="101" t="s">
        <v>73</v>
      </c>
      <c r="B52" s="83" t="s">
        <v>177</v>
      </c>
      <c r="C52" s="80" t="s">
        <v>94</v>
      </c>
      <c r="D52" s="142"/>
      <c r="E52" s="84">
        <f>E53</f>
        <v>27938000</v>
      </c>
      <c r="F52" s="143"/>
      <c r="G52" s="158"/>
      <c r="H52" s="158"/>
      <c r="I52" s="143"/>
      <c r="J52" s="144"/>
      <c r="K52" s="143"/>
      <c r="L52" s="82">
        <f t="shared" si="2"/>
        <v>0</v>
      </c>
      <c r="M52" s="166"/>
      <c r="N52" s="166"/>
      <c r="P52" s="40"/>
    </row>
    <row r="53" spans="1:16" s="6" customFormat="1" ht="23" x14ac:dyDescent="0.25">
      <c r="A53" s="101" t="s">
        <v>178</v>
      </c>
      <c r="B53" s="83" t="s">
        <v>69</v>
      </c>
      <c r="C53" s="80" t="s">
        <v>94</v>
      </c>
      <c r="D53" s="142"/>
      <c r="E53" s="84">
        <f>SUM(E54:E59)</f>
        <v>27938000</v>
      </c>
      <c r="F53" s="143"/>
      <c r="G53" s="158"/>
      <c r="H53" s="158"/>
      <c r="I53" s="143"/>
      <c r="J53" s="144"/>
      <c r="K53" s="143"/>
      <c r="L53" s="82">
        <f t="shared" si="2"/>
        <v>0</v>
      </c>
      <c r="M53" s="166"/>
      <c r="N53" s="166"/>
      <c r="P53" s="40"/>
    </row>
    <row r="54" spans="1:16" s="6" customFormat="1" ht="23" x14ac:dyDescent="0.25">
      <c r="A54" s="102" t="s">
        <v>179</v>
      </c>
      <c r="B54" s="87" t="s">
        <v>180</v>
      </c>
      <c r="C54" s="80" t="s">
        <v>94</v>
      </c>
      <c r="D54" s="142" t="s">
        <v>281</v>
      </c>
      <c r="E54" s="103">
        <v>4670000</v>
      </c>
      <c r="F54" s="143"/>
      <c r="G54" s="158">
        <v>14</v>
      </c>
      <c r="H54" s="156">
        <f>VLOOKUP(B54,'ANGGARAN KAS (2)'!B:AN,29,0)</f>
        <v>13.019271948608138</v>
      </c>
      <c r="I54" s="81">
        <f>VLOOKUP('Fisik FIX'!B54,'Pengesahan GU'!D:K,7,0)</f>
        <v>190000</v>
      </c>
      <c r="J54" s="82">
        <f t="shared" ref="J54:J59" si="8">IFERROR((I54/E54)*100,"")</f>
        <v>4.0685224839400433</v>
      </c>
      <c r="K54" s="81">
        <f t="shared" ref="K54:K56" si="9">I54</f>
        <v>190000</v>
      </c>
      <c r="L54" s="82">
        <f t="shared" si="2"/>
        <v>4.0685224839400433</v>
      </c>
      <c r="M54" s="166"/>
      <c r="N54" s="166"/>
      <c r="P54" s="40"/>
    </row>
    <row r="55" spans="1:16" s="6" customFormat="1" ht="23" x14ac:dyDescent="0.25">
      <c r="A55" s="102" t="s">
        <v>181</v>
      </c>
      <c r="B55" s="87" t="s">
        <v>33</v>
      </c>
      <c r="C55" s="80" t="s">
        <v>94</v>
      </c>
      <c r="D55" s="142" t="s">
        <v>281</v>
      </c>
      <c r="E55" s="103">
        <v>5000000</v>
      </c>
      <c r="F55" s="143"/>
      <c r="G55" s="158">
        <v>16</v>
      </c>
      <c r="H55" s="156">
        <f>VLOOKUP(B55,'ANGGARAN KAS (2)'!B:AN,29,0)</f>
        <v>15.079999999999998</v>
      </c>
      <c r="I55" s="81">
        <f>VLOOKUP('Fisik FIX'!B55,'Pengesahan GU'!D:K,7,0)</f>
        <v>190000</v>
      </c>
      <c r="J55" s="82">
        <f t="shared" si="8"/>
        <v>3.8</v>
      </c>
      <c r="K55" s="81">
        <f t="shared" si="9"/>
        <v>190000</v>
      </c>
      <c r="L55" s="82">
        <f t="shared" si="2"/>
        <v>3.8</v>
      </c>
      <c r="M55" s="166"/>
      <c r="N55" s="166"/>
      <c r="P55" s="40"/>
    </row>
    <row r="56" spans="1:16" s="6" customFormat="1" ht="23" x14ac:dyDescent="0.25">
      <c r="A56" s="102" t="s">
        <v>182</v>
      </c>
      <c r="B56" s="87" t="s">
        <v>183</v>
      </c>
      <c r="C56" s="80" t="s">
        <v>94</v>
      </c>
      <c r="D56" s="142" t="s">
        <v>281</v>
      </c>
      <c r="E56" s="103">
        <v>5000000</v>
      </c>
      <c r="F56" s="143"/>
      <c r="G56" s="158">
        <v>16</v>
      </c>
      <c r="H56" s="156">
        <f>VLOOKUP(B56,'ANGGARAN KAS (2)'!B:AN,29,0)</f>
        <v>15.28</v>
      </c>
      <c r="I56" s="81">
        <f>VLOOKUP('Fisik FIX'!B56,'Pengesahan GU'!D:K,7,0)</f>
        <v>360000</v>
      </c>
      <c r="J56" s="82">
        <f t="shared" si="8"/>
        <v>7.1999999999999993</v>
      </c>
      <c r="K56" s="81">
        <f t="shared" si="9"/>
        <v>360000</v>
      </c>
      <c r="L56" s="82">
        <f t="shared" si="2"/>
        <v>7.1999999999999993</v>
      </c>
      <c r="M56" s="166"/>
      <c r="N56" s="166"/>
      <c r="P56" s="40"/>
    </row>
    <row r="57" spans="1:16" s="6" customFormat="1" ht="23" x14ac:dyDescent="0.25">
      <c r="A57" s="102" t="s">
        <v>184</v>
      </c>
      <c r="B57" s="87" t="s">
        <v>185</v>
      </c>
      <c r="C57" s="80" t="s">
        <v>94</v>
      </c>
      <c r="D57" s="142" t="s">
        <v>281</v>
      </c>
      <c r="E57" s="103">
        <v>5352000</v>
      </c>
      <c r="F57" s="143"/>
      <c r="G57" s="158">
        <v>14</v>
      </c>
      <c r="H57" s="156">
        <f>VLOOKUP(B57,'ANGGARAN KAS (2)'!B:AN,29,0)</f>
        <v>13.714499252615845</v>
      </c>
      <c r="I57" s="81">
        <f>VLOOKUP('Fisik FIX'!B57,'Pengesahan GU'!D:K,7,0)</f>
        <v>0</v>
      </c>
      <c r="J57" s="82">
        <f t="shared" si="8"/>
        <v>0</v>
      </c>
      <c r="K57" s="143"/>
      <c r="L57" s="82">
        <f t="shared" si="2"/>
        <v>0</v>
      </c>
      <c r="M57" s="166"/>
      <c r="N57" s="166"/>
      <c r="P57" s="40"/>
    </row>
    <row r="58" spans="1:16" s="6" customFormat="1" ht="23" x14ac:dyDescent="0.25">
      <c r="A58" s="102" t="s">
        <v>186</v>
      </c>
      <c r="B58" s="87" t="s">
        <v>187</v>
      </c>
      <c r="C58" s="80" t="s">
        <v>94</v>
      </c>
      <c r="D58" s="142" t="s">
        <v>281</v>
      </c>
      <c r="E58" s="103">
        <v>3668000</v>
      </c>
      <c r="F58" s="143"/>
      <c r="G58" s="158">
        <v>13</v>
      </c>
      <c r="H58" s="156">
        <f>VLOOKUP(B58,'ANGGARAN KAS (2)'!B:AN,29,0)</f>
        <v>12.540894220283533</v>
      </c>
      <c r="I58" s="81">
        <f>VLOOKUP('Fisik FIX'!B58,'Pengesahan GU'!D:K,7,0)</f>
        <v>0</v>
      </c>
      <c r="J58" s="82">
        <f t="shared" si="8"/>
        <v>0</v>
      </c>
      <c r="K58" s="143"/>
      <c r="L58" s="82">
        <f t="shared" si="2"/>
        <v>0</v>
      </c>
      <c r="M58" s="166"/>
      <c r="N58" s="166"/>
      <c r="P58" s="40"/>
    </row>
    <row r="59" spans="1:16" s="6" customFormat="1" ht="23.5" thickBot="1" x14ac:dyDescent="0.3">
      <c r="A59" s="102" t="s">
        <v>188</v>
      </c>
      <c r="B59" s="87" t="s">
        <v>189</v>
      </c>
      <c r="C59" s="80" t="s">
        <v>94</v>
      </c>
      <c r="D59" s="142" t="s">
        <v>281</v>
      </c>
      <c r="E59" s="103">
        <v>4248000</v>
      </c>
      <c r="F59" s="143"/>
      <c r="G59" s="158" t="s">
        <v>275</v>
      </c>
      <c r="H59" s="156" t="str">
        <f>VLOOKUP(B59,'ANGGARAN KAS (2)'!B:AN,29,0)</f>
        <v>2,00</v>
      </c>
      <c r="I59" s="81">
        <f>VLOOKUP('Fisik FIX'!B59,'Pengesahan GU'!D:K,7,0)</f>
        <v>0</v>
      </c>
      <c r="J59" s="82">
        <f t="shared" si="8"/>
        <v>0</v>
      </c>
      <c r="K59" s="143"/>
      <c r="L59" s="82">
        <f t="shared" si="2"/>
        <v>0</v>
      </c>
      <c r="M59" s="166"/>
      <c r="N59" s="166"/>
      <c r="P59" s="40"/>
    </row>
    <row r="60" spans="1:16" ht="13.5" thickBot="1" x14ac:dyDescent="0.35">
      <c r="A60" s="24"/>
      <c r="B60" s="9" t="s">
        <v>2</v>
      </c>
      <c r="C60" s="22"/>
      <c r="D60" s="22"/>
      <c r="E60" s="10">
        <f>SUM(E9:E59)/3</f>
        <v>3042069559</v>
      </c>
      <c r="F60" s="10">
        <f>SUM(F10:F59)/3</f>
        <v>0</v>
      </c>
      <c r="G60" s="31">
        <f>AVERAGE(G11:G59)</f>
        <v>15.689655172413794</v>
      </c>
      <c r="H60" s="31">
        <f>AVERAGE(H11:H59)</f>
        <v>14.724870148340509</v>
      </c>
      <c r="I60" s="10">
        <f>SUM(I10:I59)</f>
        <v>350185946</v>
      </c>
      <c r="J60" s="31">
        <f>I60/E60*100</f>
        <v>11.511437829025658</v>
      </c>
      <c r="K60" s="10">
        <f>SUM(K10:K59)</f>
        <v>350185946</v>
      </c>
      <c r="L60" s="31">
        <f>K60/E60*100</f>
        <v>11.511437829025658</v>
      </c>
    </row>
    <row r="61" spans="1:16" ht="13.5" thickTop="1" x14ac:dyDescent="0.3">
      <c r="A61" s="1"/>
      <c r="B61" s="2"/>
      <c r="C61" s="20"/>
      <c r="D61" s="20"/>
      <c r="E61" s="2"/>
      <c r="F61" s="2"/>
      <c r="G61" s="2"/>
      <c r="H61" s="150"/>
      <c r="I61" s="2"/>
      <c r="J61" s="2"/>
      <c r="K61" s="2"/>
      <c r="L61" s="2"/>
    </row>
    <row r="62" spans="1:16" x14ac:dyDescent="0.3">
      <c r="A62" s="1"/>
      <c r="B62" s="11"/>
      <c r="C62" s="11"/>
      <c r="D62" s="11"/>
      <c r="E62" s="12"/>
      <c r="F62" s="2"/>
      <c r="G62" s="2"/>
      <c r="H62" s="150"/>
      <c r="I62" s="72" t="str">
        <f>Pengantar!F5</f>
        <v>Wonosari, 02 Maret 2022</v>
      </c>
      <c r="J62" s="2"/>
      <c r="K62" s="2"/>
      <c r="L62" s="2"/>
    </row>
    <row r="63" spans="1:16" x14ac:dyDescent="0.3">
      <c r="B63" s="11"/>
      <c r="C63" s="14"/>
      <c r="D63" s="12"/>
      <c r="E63" s="12"/>
      <c r="F63" s="2"/>
      <c r="G63" s="2"/>
      <c r="H63" s="150"/>
      <c r="I63" s="72" t="str">
        <f>Pengantar!F29</f>
        <v xml:space="preserve">CAMAT WONOSARI </v>
      </c>
      <c r="J63" s="2"/>
      <c r="K63" s="2"/>
      <c r="L63" s="2"/>
    </row>
    <row r="64" spans="1:16" x14ac:dyDescent="0.3">
      <c r="A64" s="15"/>
      <c r="B64" s="11"/>
      <c r="C64" s="14"/>
      <c r="D64" s="12"/>
      <c r="E64" s="12"/>
      <c r="F64" s="2"/>
      <c r="G64" s="2"/>
      <c r="H64" s="150"/>
      <c r="I64" s="72"/>
      <c r="J64" s="2"/>
      <c r="K64" s="2"/>
      <c r="L64" s="2"/>
    </row>
    <row r="65" spans="1:12" x14ac:dyDescent="0.3">
      <c r="A65" s="15"/>
      <c r="B65" s="11"/>
      <c r="C65" s="14"/>
      <c r="D65" s="12"/>
      <c r="E65" s="12"/>
      <c r="F65" s="2"/>
      <c r="G65" s="2"/>
      <c r="H65" s="150"/>
      <c r="I65" s="72"/>
      <c r="J65" s="2"/>
      <c r="K65" s="2"/>
      <c r="L65" s="2"/>
    </row>
    <row r="66" spans="1:12" x14ac:dyDescent="0.3">
      <c r="B66" s="11"/>
      <c r="C66" s="14"/>
      <c r="D66" s="12"/>
      <c r="E66" s="12"/>
      <c r="F66" s="2"/>
      <c r="G66" s="2"/>
      <c r="H66" s="150"/>
      <c r="I66" s="72"/>
      <c r="J66" s="16"/>
      <c r="K66" s="16"/>
      <c r="L66" s="2"/>
    </row>
    <row r="67" spans="1:12" x14ac:dyDescent="0.3">
      <c r="B67" s="11"/>
      <c r="C67" s="14"/>
      <c r="D67" s="12"/>
      <c r="E67" s="12"/>
      <c r="G67" s="2"/>
      <c r="H67" s="150"/>
      <c r="I67" s="73" t="str">
        <f>Pengantar!F33</f>
        <v>MOCHAMAD NURROSYID, SIP</v>
      </c>
      <c r="J67" s="2"/>
      <c r="K67" s="2"/>
      <c r="L67" s="2"/>
    </row>
    <row r="68" spans="1:12" x14ac:dyDescent="0.3">
      <c r="D68" s="20"/>
      <c r="E68" s="2"/>
      <c r="I68" s="72" t="str">
        <f>Pengantar!F34</f>
        <v>Pembina Tk. I</v>
      </c>
    </row>
    <row r="69" spans="1:12" x14ac:dyDescent="0.3">
      <c r="G69" s="17"/>
      <c r="I69" s="72" t="str">
        <f>Pengantar!F35</f>
        <v>NIP. 19701128 199003 1 002</v>
      </c>
    </row>
    <row r="73" spans="1:12" x14ac:dyDescent="0.3">
      <c r="G73" s="17"/>
      <c r="H73" s="160"/>
    </row>
    <row r="74" spans="1:12" ht="14" x14ac:dyDescent="0.3">
      <c r="H74" s="161"/>
    </row>
    <row r="75" spans="1:12" x14ac:dyDescent="0.3">
      <c r="H75" s="160"/>
    </row>
    <row r="76" spans="1:12" x14ac:dyDescent="0.3">
      <c r="H76" s="160"/>
    </row>
    <row r="77" spans="1:12" x14ac:dyDescent="0.3">
      <c r="H77" s="160"/>
    </row>
    <row r="78" spans="1:12" ht="14" x14ac:dyDescent="0.3">
      <c r="H78" s="161"/>
    </row>
    <row r="79" spans="1:12" x14ac:dyDescent="0.3">
      <c r="B79" s="18"/>
      <c r="H79" s="160"/>
    </row>
    <row r="80" spans="1:12" ht="14" x14ac:dyDescent="0.3">
      <c r="B80" s="19"/>
    </row>
    <row r="81" spans="2:2" x14ac:dyDescent="0.3">
      <c r="B81" s="18"/>
    </row>
    <row r="83" spans="2:2" x14ac:dyDescent="0.3">
      <c r="B83" s="18"/>
    </row>
    <row r="84" spans="2:2" ht="14" x14ac:dyDescent="0.3">
      <c r="B84" s="19"/>
    </row>
    <row r="85" spans="2:2" x14ac:dyDescent="0.3">
      <c r="B85" s="18"/>
    </row>
    <row r="86" spans="2:2" x14ac:dyDescent="0.3">
      <c r="B86" s="18"/>
    </row>
    <row r="88" spans="2:2" x14ac:dyDescent="0.3">
      <c r="B88" s="18"/>
    </row>
    <row r="91" spans="2:2" x14ac:dyDescent="0.3">
      <c r="B91" s="18"/>
    </row>
    <row r="92" spans="2:2" ht="14" x14ac:dyDescent="0.3">
      <c r="B92" s="19"/>
    </row>
    <row r="93" spans="2:2" x14ac:dyDescent="0.3">
      <c r="B93" s="18"/>
    </row>
    <row r="95" spans="2:2" x14ac:dyDescent="0.3">
      <c r="B95" s="18"/>
    </row>
    <row r="96" spans="2:2" ht="14" x14ac:dyDescent="0.3">
      <c r="B96" s="19"/>
    </row>
    <row r="97" spans="2:2" x14ac:dyDescent="0.3">
      <c r="B97" s="18"/>
    </row>
    <row r="98" spans="2:2" x14ac:dyDescent="0.3">
      <c r="B98" s="18"/>
    </row>
    <row r="100" spans="2:2" x14ac:dyDescent="0.3">
      <c r="B100" s="18"/>
    </row>
    <row r="103" spans="2:2" x14ac:dyDescent="0.3">
      <c r="B103" s="18"/>
    </row>
    <row r="106" spans="2:2" x14ac:dyDescent="0.3">
      <c r="B106" s="18"/>
    </row>
    <row r="108" spans="2:2" x14ac:dyDescent="0.3">
      <c r="B108" s="18"/>
    </row>
    <row r="109" spans="2:2" ht="14" x14ac:dyDescent="0.3">
      <c r="B109" s="19"/>
    </row>
    <row r="110" spans="2:2" x14ac:dyDescent="0.3">
      <c r="B110" s="18"/>
    </row>
    <row r="111" spans="2:2" x14ac:dyDescent="0.3">
      <c r="B111" s="18"/>
    </row>
    <row r="112" spans="2:2" x14ac:dyDescent="0.3">
      <c r="B112" s="18"/>
    </row>
    <row r="113" spans="2:2" ht="14" x14ac:dyDescent="0.3">
      <c r="B113" s="19"/>
    </row>
    <row r="114" spans="2:2" x14ac:dyDescent="0.3">
      <c r="B114" s="18"/>
    </row>
    <row r="115" spans="2:2" x14ac:dyDescent="0.3">
      <c r="B115" s="18"/>
    </row>
    <row r="122" spans="2:2" x14ac:dyDescent="0.3">
      <c r="B122" s="18"/>
    </row>
    <row r="123" spans="2:2" ht="14" x14ac:dyDescent="0.3">
      <c r="B123" s="19"/>
    </row>
    <row r="124" spans="2:2" x14ac:dyDescent="0.3">
      <c r="B124" s="18"/>
    </row>
    <row r="125" spans="2:2" x14ac:dyDescent="0.3">
      <c r="B125" s="18"/>
    </row>
    <row r="126" spans="2:2" x14ac:dyDescent="0.3">
      <c r="B126" s="18"/>
    </row>
    <row r="127" spans="2:2" ht="14" x14ac:dyDescent="0.3">
      <c r="B127" s="19"/>
    </row>
    <row r="128" spans="2:2" x14ac:dyDescent="0.3">
      <c r="B128" s="18"/>
    </row>
  </sheetData>
  <autoFilter ref="A8:P8" xr:uid="{00000000-0001-0000-0100-000000000000}"/>
  <mergeCells count="11">
    <mergeCell ref="A1:L1"/>
    <mergeCell ref="G6:H6"/>
    <mergeCell ref="A2:L2"/>
    <mergeCell ref="A3:L3"/>
    <mergeCell ref="A6:A7"/>
    <mergeCell ref="B6:B7"/>
    <mergeCell ref="I6:L6"/>
    <mergeCell ref="C6:C7"/>
    <mergeCell ref="D6:D7"/>
    <mergeCell ref="E6:E7"/>
    <mergeCell ref="F6:F7"/>
  </mergeCells>
  <printOptions horizontalCentered="1"/>
  <pageMargins left="0.62992125984251968" right="0.59055118110236227" top="0.59055118110236227" bottom="0.59055118110236227" header="0.51181102362204722" footer="0.51181102362204722"/>
  <pageSetup paperSize="256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6EDF-5B5C-4A62-8583-05D16B7891BA}">
  <dimension ref="A2:M257"/>
  <sheetViews>
    <sheetView topLeftCell="A16" workbookViewId="0">
      <selection activeCell="F35" sqref="F35"/>
    </sheetView>
  </sheetViews>
  <sheetFormatPr defaultRowHeight="15" customHeight="1" x14ac:dyDescent="0.25"/>
  <cols>
    <col min="1" max="1" width="13.453125" style="162" customWidth="1"/>
    <col min="2" max="4" width="1.90625" style="162" customWidth="1"/>
    <col min="5" max="5" width="42.54296875" style="162" customWidth="1"/>
    <col min="6" max="257" width="13.453125" style="162" customWidth="1"/>
    <col min="258" max="260" width="1.90625" style="162" customWidth="1"/>
    <col min="261" max="261" width="42.54296875" style="162" customWidth="1"/>
    <col min="262" max="513" width="13.453125" style="162" customWidth="1"/>
    <col min="514" max="516" width="1.90625" style="162" customWidth="1"/>
    <col min="517" max="517" width="42.54296875" style="162" customWidth="1"/>
    <col min="518" max="769" width="13.453125" style="162" customWidth="1"/>
    <col min="770" max="772" width="1.90625" style="162" customWidth="1"/>
    <col min="773" max="773" width="42.54296875" style="162" customWidth="1"/>
    <col min="774" max="1025" width="13.453125" style="162" customWidth="1"/>
    <col min="1026" max="1028" width="1.90625" style="162" customWidth="1"/>
    <col min="1029" max="1029" width="42.54296875" style="162" customWidth="1"/>
    <col min="1030" max="1281" width="13.453125" style="162" customWidth="1"/>
    <col min="1282" max="1284" width="1.90625" style="162" customWidth="1"/>
    <col min="1285" max="1285" width="42.54296875" style="162" customWidth="1"/>
    <col min="1286" max="1537" width="13.453125" style="162" customWidth="1"/>
    <col min="1538" max="1540" width="1.90625" style="162" customWidth="1"/>
    <col min="1541" max="1541" width="42.54296875" style="162" customWidth="1"/>
    <col min="1542" max="1793" width="13.453125" style="162" customWidth="1"/>
    <col min="1794" max="1796" width="1.90625" style="162" customWidth="1"/>
    <col min="1797" max="1797" width="42.54296875" style="162" customWidth="1"/>
    <col min="1798" max="2049" width="13.453125" style="162" customWidth="1"/>
    <col min="2050" max="2052" width="1.90625" style="162" customWidth="1"/>
    <col min="2053" max="2053" width="42.54296875" style="162" customWidth="1"/>
    <col min="2054" max="2305" width="13.453125" style="162" customWidth="1"/>
    <col min="2306" max="2308" width="1.90625" style="162" customWidth="1"/>
    <col min="2309" max="2309" width="42.54296875" style="162" customWidth="1"/>
    <col min="2310" max="2561" width="13.453125" style="162" customWidth="1"/>
    <col min="2562" max="2564" width="1.90625" style="162" customWidth="1"/>
    <col min="2565" max="2565" width="42.54296875" style="162" customWidth="1"/>
    <col min="2566" max="2817" width="13.453125" style="162" customWidth="1"/>
    <col min="2818" max="2820" width="1.90625" style="162" customWidth="1"/>
    <col min="2821" max="2821" width="42.54296875" style="162" customWidth="1"/>
    <col min="2822" max="3073" width="13.453125" style="162" customWidth="1"/>
    <col min="3074" max="3076" width="1.90625" style="162" customWidth="1"/>
    <col min="3077" max="3077" width="42.54296875" style="162" customWidth="1"/>
    <col min="3078" max="3329" width="13.453125" style="162" customWidth="1"/>
    <col min="3330" max="3332" width="1.90625" style="162" customWidth="1"/>
    <col min="3333" max="3333" width="42.54296875" style="162" customWidth="1"/>
    <col min="3334" max="3585" width="13.453125" style="162" customWidth="1"/>
    <col min="3586" max="3588" width="1.90625" style="162" customWidth="1"/>
    <col min="3589" max="3589" width="42.54296875" style="162" customWidth="1"/>
    <col min="3590" max="3841" width="13.453125" style="162" customWidth="1"/>
    <col min="3842" max="3844" width="1.90625" style="162" customWidth="1"/>
    <col min="3845" max="3845" width="42.54296875" style="162" customWidth="1"/>
    <col min="3846" max="4097" width="13.453125" style="162" customWidth="1"/>
    <col min="4098" max="4100" width="1.90625" style="162" customWidth="1"/>
    <col min="4101" max="4101" width="42.54296875" style="162" customWidth="1"/>
    <col min="4102" max="4353" width="13.453125" style="162" customWidth="1"/>
    <col min="4354" max="4356" width="1.90625" style="162" customWidth="1"/>
    <col min="4357" max="4357" width="42.54296875" style="162" customWidth="1"/>
    <col min="4358" max="4609" width="13.453125" style="162" customWidth="1"/>
    <col min="4610" max="4612" width="1.90625" style="162" customWidth="1"/>
    <col min="4613" max="4613" width="42.54296875" style="162" customWidth="1"/>
    <col min="4614" max="4865" width="13.453125" style="162" customWidth="1"/>
    <col min="4866" max="4868" width="1.90625" style="162" customWidth="1"/>
    <col min="4869" max="4869" width="42.54296875" style="162" customWidth="1"/>
    <col min="4870" max="5121" width="13.453125" style="162" customWidth="1"/>
    <col min="5122" max="5124" width="1.90625" style="162" customWidth="1"/>
    <col min="5125" max="5125" width="42.54296875" style="162" customWidth="1"/>
    <col min="5126" max="5377" width="13.453125" style="162" customWidth="1"/>
    <col min="5378" max="5380" width="1.90625" style="162" customWidth="1"/>
    <col min="5381" max="5381" width="42.54296875" style="162" customWidth="1"/>
    <col min="5382" max="5633" width="13.453125" style="162" customWidth="1"/>
    <col min="5634" max="5636" width="1.90625" style="162" customWidth="1"/>
    <col min="5637" max="5637" width="42.54296875" style="162" customWidth="1"/>
    <col min="5638" max="5889" width="13.453125" style="162" customWidth="1"/>
    <col min="5890" max="5892" width="1.90625" style="162" customWidth="1"/>
    <col min="5893" max="5893" width="42.54296875" style="162" customWidth="1"/>
    <col min="5894" max="6145" width="13.453125" style="162" customWidth="1"/>
    <col min="6146" max="6148" width="1.90625" style="162" customWidth="1"/>
    <col min="6149" max="6149" width="42.54296875" style="162" customWidth="1"/>
    <col min="6150" max="6401" width="13.453125" style="162" customWidth="1"/>
    <col min="6402" max="6404" width="1.90625" style="162" customWidth="1"/>
    <col min="6405" max="6405" width="42.54296875" style="162" customWidth="1"/>
    <col min="6406" max="6657" width="13.453125" style="162" customWidth="1"/>
    <col min="6658" max="6660" width="1.90625" style="162" customWidth="1"/>
    <col min="6661" max="6661" width="42.54296875" style="162" customWidth="1"/>
    <col min="6662" max="6913" width="13.453125" style="162" customWidth="1"/>
    <col min="6914" max="6916" width="1.90625" style="162" customWidth="1"/>
    <col min="6917" max="6917" width="42.54296875" style="162" customWidth="1"/>
    <col min="6918" max="7169" width="13.453125" style="162" customWidth="1"/>
    <col min="7170" max="7172" width="1.90625" style="162" customWidth="1"/>
    <col min="7173" max="7173" width="42.54296875" style="162" customWidth="1"/>
    <col min="7174" max="7425" width="13.453125" style="162" customWidth="1"/>
    <col min="7426" max="7428" width="1.90625" style="162" customWidth="1"/>
    <col min="7429" max="7429" width="42.54296875" style="162" customWidth="1"/>
    <col min="7430" max="7681" width="13.453125" style="162" customWidth="1"/>
    <col min="7682" max="7684" width="1.90625" style="162" customWidth="1"/>
    <col min="7685" max="7685" width="42.54296875" style="162" customWidth="1"/>
    <col min="7686" max="7937" width="13.453125" style="162" customWidth="1"/>
    <col min="7938" max="7940" width="1.90625" style="162" customWidth="1"/>
    <col min="7941" max="7941" width="42.54296875" style="162" customWidth="1"/>
    <col min="7942" max="8193" width="13.453125" style="162" customWidth="1"/>
    <col min="8194" max="8196" width="1.90625" style="162" customWidth="1"/>
    <col min="8197" max="8197" width="42.54296875" style="162" customWidth="1"/>
    <col min="8198" max="8449" width="13.453125" style="162" customWidth="1"/>
    <col min="8450" max="8452" width="1.90625" style="162" customWidth="1"/>
    <col min="8453" max="8453" width="42.54296875" style="162" customWidth="1"/>
    <col min="8454" max="8705" width="13.453125" style="162" customWidth="1"/>
    <col min="8706" max="8708" width="1.90625" style="162" customWidth="1"/>
    <col min="8709" max="8709" width="42.54296875" style="162" customWidth="1"/>
    <col min="8710" max="8961" width="13.453125" style="162" customWidth="1"/>
    <col min="8962" max="8964" width="1.90625" style="162" customWidth="1"/>
    <col min="8965" max="8965" width="42.54296875" style="162" customWidth="1"/>
    <col min="8966" max="9217" width="13.453125" style="162" customWidth="1"/>
    <col min="9218" max="9220" width="1.90625" style="162" customWidth="1"/>
    <col min="9221" max="9221" width="42.54296875" style="162" customWidth="1"/>
    <col min="9222" max="9473" width="13.453125" style="162" customWidth="1"/>
    <col min="9474" max="9476" width="1.90625" style="162" customWidth="1"/>
    <col min="9477" max="9477" width="42.54296875" style="162" customWidth="1"/>
    <col min="9478" max="9729" width="13.453125" style="162" customWidth="1"/>
    <col min="9730" max="9732" width="1.90625" style="162" customWidth="1"/>
    <col min="9733" max="9733" width="42.54296875" style="162" customWidth="1"/>
    <col min="9734" max="9985" width="13.453125" style="162" customWidth="1"/>
    <col min="9986" max="9988" width="1.90625" style="162" customWidth="1"/>
    <col min="9989" max="9989" width="42.54296875" style="162" customWidth="1"/>
    <col min="9990" max="10241" width="13.453125" style="162" customWidth="1"/>
    <col min="10242" max="10244" width="1.90625" style="162" customWidth="1"/>
    <col min="10245" max="10245" width="42.54296875" style="162" customWidth="1"/>
    <col min="10246" max="10497" width="13.453125" style="162" customWidth="1"/>
    <col min="10498" max="10500" width="1.90625" style="162" customWidth="1"/>
    <col min="10501" max="10501" width="42.54296875" style="162" customWidth="1"/>
    <col min="10502" max="10753" width="13.453125" style="162" customWidth="1"/>
    <col min="10754" max="10756" width="1.90625" style="162" customWidth="1"/>
    <col min="10757" max="10757" width="42.54296875" style="162" customWidth="1"/>
    <col min="10758" max="11009" width="13.453125" style="162" customWidth="1"/>
    <col min="11010" max="11012" width="1.90625" style="162" customWidth="1"/>
    <col min="11013" max="11013" width="42.54296875" style="162" customWidth="1"/>
    <col min="11014" max="11265" width="13.453125" style="162" customWidth="1"/>
    <col min="11266" max="11268" width="1.90625" style="162" customWidth="1"/>
    <col min="11269" max="11269" width="42.54296875" style="162" customWidth="1"/>
    <col min="11270" max="11521" width="13.453125" style="162" customWidth="1"/>
    <col min="11522" max="11524" width="1.90625" style="162" customWidth="1"/>
    <col min="11525" max="11525" width="42.54296875" style="162" customWidth="1"/>
    <col min="11526" max="11777" width="13.453125" style="162" customWidth="1"/>
    <col min="11778" max="11780" width="1.90625" style="162" customWidth="1"/>
    <col min="11781" max="11781" width="42.54296875" style="162" customWidth="1"/>
    <col min="11782" max="12033" width="13.453125" style="162" customWidth="1"/>
    <col min="12034" max="12036" width="1.90625" style="162" customWidth="1"/>
    <col min="12037" max="12037" width="42.54296875" style="162" customWidth="1"/>
    <col min="12038" max="12289" width="13.453125" style="162" customWidth="1"/>
    <col min="12290" max="12292" width="1.90625" style="162" customWidth="1"/>
    <col min="12293" max="12293" width="42.54296875" style="162" customWidth="1"/>
    <col min="12294" max="12545" width="13.453125" style="162" customWidth="1"/>
    <col min="12546" max="12548" width="1.90625" style="162" customWidth="1"/>
    <col min="12549" max="12549" width="42.54296875" style="162" customWidth="1"/>
    <col min="12550" max="12801" width="13.453125" style="162" customWidth="1"/>
    <col min="12802" max="12804" width="1.90625" style="162" customWidth="1"/>
    <col min="12805" max="12805" width="42.54296875" style="162" customWidth="1"/>
    <col min="12806" max="13057" width="13.453125" style="162" customWidth="1"/>
    <col min="13058" max="13060" width="1.90625" style="162" customWidth="1"/>
    <col min="13061" max="13061" width="42.54296875" style="162" customWidth="1"/>
    <col min="13062" max="13313" width="13.453125" style="162" customWidth="1"/>
    <col min="13314" max="13316" width="1.90625" style="162" customWidth="1"/>
    <col min="13317" max="13317" width="42.54296875" style="162" customWidth="1"/>
    <col min="13318" max="13569" width="13.453125" style="162" customWidth="1"/>
    <col min="13570" max="13572" width="1.90625" style="162" customWidth="1"/>
    <col min="13573" max="13573" width="42.54296875" style="162" customWidth="1"/>
    <col min="13574" max="13825" width="13.453125" style="162" customWidth="1"/>
    <col min="13826" max="13828" width="1.90625" style="162" customWidth="1"/>
    <col min="13829" max="13829" width="42.54296875" style="162" customWidth="1"/>
    <col min="13830" max="14081" width="13.453125" style="162" customWidth="1"/>
    <col min="14082" max="14084" width="1.90625" style="162" customWidth="1"/>
    <col min="14085" max="14085" width="42.54296875" style="162" customWidth="1"/>
    <col min="14086" max="14337" width="13.453125" style="162" customWidth="1"/>
    <col min="14338" max="14340" width="1.90625" style="162" customWidth="1"/>
    <col min="14341" max="14341" width="42.54296875" style="162" customWidth="1"/>
    <col min="14342" max="14593" width="13.453125" style="162" customWidth="1"/>
    <col min="14594" max="14596" width="1.90625" style="162" customWidth="1"/>
    <col min="14597" max="14597" width="42.54296875" style="162" customWidth="1"/>
    <col min="14598" max="14849" width="13.453125" style="162" customWidth="1"/>
    <col min="14850" max="14852" width="1.90625" style="162" customWidth="1"/>
    <col min="14853" max="14853" width="42.54296875" style="162" customWidth="1"/>
    <col min="14854" max="15105" width="13.453125" style="162" customWidth="1"/>
    <col min="15106" max="15108" width="1.90625" style="162" customWidth="1"/>
    <col min="15109" max="15109" width="42.54296875" style="162" customWidth="1"/>
    <col min="15110" max="15361" width="13.453125" style="162" customWidth="1"/>
    <col min="15362" max="15364" width="1.90625" style="162" customWidth="1"/>
    <col min="15365" max="15365" width="42.54296875" style="162" customWidth="1"/>
    <col min="15366" max="15617" width="13.453125" style="162" customWidth="1"/>
    <col min="15618" max="15620" width="1.90625" style="162" customWidth="1"/>
    <col min="15621" max="15621" width="42.54296875" style="162" customWidth="1"/>
    <col min="15622" max="15873" width="13.453125" style="162" customWidth="1"/>
    <col min="15874" max="15876" width="1.90625" style="162" customWidth="1"/>
    <col min="15877" max="15877" width="42.54296875" style="162" customWidth="1"/>
    <col min="15878" max="16129" width="13.453125" style="162" customWidth="1"/>
    <col min="16130" max="16132" width="1.90625" style="162" customWidth="1"/>
    <col min="16133" max="16133" width="42.54296875" style="162" customWidth="1"/>
    <col min="16134" max="16384" width="13.453125" style="162" customWidth="1"/>
  </cols>
  <sheetData>
    <row r="2" spans="1:13" ht="15" customHeight="1" x14ac:dyDescent="0.2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" customHeight="1" x14ac:dyDescent="0.25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ht="15" customHeight="1" x14ac:dyDescent="0.25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15" customHeight="1" x14ac:dyDescent="0.25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ht="15" customHeight="1" x14ac:dyDescent="0.25">
      <c r="A7" s="168"/>
      <c r="B7" s="168"/>
      <c r="C7" s="168"/>
      <c r="D7" s="168"/>
      <c r="E7" s="168"/>
      <c r="F7" s="169"/>
      <c r="G7" s="169"/>
      <c r="H7" s="169"/>
      <c r="I7" s="169"/>
      <c r="J7" s="169"/>
      <c r="K7" s="169"/>
      <c r="L7" s="169"/>
    </row>
    <row r="8" spans="1:13" ht="15" customHeight="1" x14ac:dyDescent="0.25">
      <c r="A8" s="168"/>
      <c r="B8" s="168"/>
      <c r="C8" s="168"/>
      <c r="D8" s="168"/>
      <c r="E8" s="168"/>
      <c r="F8" s="169"/>
      <c r="G8" s="169"/>
      <c r="H8" s="169"/>
      <c r="I8" s="169"/>
      <c r="J8" s="169"/>
      <c r="K8" s="169"/>
      <c r="L8" s="169"/>
    </row>
    <row r="9" spans="1:13" ht="15" customHeight="1" x14ac:dyDescent="0.25">
      <c r="A9" s="168"/>
      <c r="B9" s="168"/>
      <c r="C9" s="168"/>
      <c r="D9" s="168"/>
      <c r="E9" s="168"/>
      <c r="F9" s="169"/>
      <c r="G9" s="169"/>
      <c r="H9" s="169"/>
      <c r="I9" s="169"/>
      <c r="J9" s="169"/>
      <c r="K9" s="169"/>
      <c r="L9" s="169"/>
    </row>
    <row r="10" spans="1:13" ht="15" customHeight="1" x14ac:dyDescent="0.25">
      <c r="A10" s="168"/>
      <c r="B10" s="168"/>
      <c r="C10" s="168"/>
      <c r="D10" s="168"/>
      <c r="E10" s="168"/>
      <c r="F10" s="169"/>
      <c r="G10" s="169"/>
      <c r="H10" s="169"/>
      <c r="I10" s="169"/>
      <c r="J10" s="169"/>
      <c r="K10" s="169"/>
      <c r="L10" s="169"/>
    </row>
    <row r="11" spans="1:13" ht="15" customHeight="1" x14ac:dyDescent="0.25">
      <c r="A11" s="168"/>
      <c r="B11" s="168"/>
      <c r="C11" s="168"/>
      <c r="D11" s="168"/>
      <c r="E11" s="168"/>
      <c r="F11" s="169"/>
      <c r="G11" s="169"/>
      <c r="H11" s="169"/>
      <c r="I11" s="169"/>
      <c r="J11" s="169"/>
      <c r="K11" s="169"/>
      <c r="L11" s="169"/>
    </row>
    <row r="14" spans="1:13" ht="15" customHeight="1" x14ac:dyDescent="0.25">
      <c r="H14" s="168" t="s">
        <v>211</v>
      </c>
      <c r="I14" s="168"/>
    </row>
    <row r="15" spans="1:13" ht="15" customHeight="1" x14ac:dyDescent="0.25">
      <c r="F15" s="168" t="s">
        <v>212</v>
      </c>
      <c r="H15" s="168"/>
      <c r="I15" s="168"/>
      <c r="K15" s="168" t="s">
        <v>213</v>
      </c>
      <c r="L15" s="168"/>
    </row>
    <row r="16" spans="1:13" ht="15" customHeight="1" x14ac:dyDescent="0.25">
      <c r="A16" s="168"/>
      <c r="B16" s="168"/>
      <c r="C16" s="168"/>
      <c r="D16" s="168"/>
      <c r="E16" s="168"/>
      <c r="F16" s="168"/>
      <c r="G16" s="168" t="s">
        <v>214</v>
      </c>
      <c r="J16" s="168" t="s">
        <v>215</v>
      </c>
      <c r="K16" s="168"/>
      <c r="L16" s="168"/>
    </row>
    <row r="17" spans="1:12" ht="15" customHeight="1" x14ac:dyDescent="0.25">
      <c r="A17" s="168"/>
      <c r="B17" s="168"/>
      <c r="C17" s="168"/>
      <c r="D17" s="168"/>
      <c r="E17" s="168"/>
      <c r="F17" s="168"/>
      <c r="G17" s="168"/>
      <c r="H17" s="168" t="s">
        <v>216</v>
      </c>
      <c r="I17" s="168" t="s">
        <v>217</v>
      </c>
      <c r="J17" s="168"/>
      <c r="K17" s="168"/>
      <c r="L17" s="168"/>
    </row>
    <row r="18" spans="1:12" ht="15" customHeight="1" x14ac:dyDescent="0.25">
      <c r="H18" s="168"/>
      <c r="I18" s="168"/>
    </row>
    <row r="20" spans="1:12" ht="15" customHeight="1" x14ac:dyDescent="0.25">
      <c r="B20" s="170" t="s">
        <v>218</v>
      </c>
      <c r="C20" s="170"/>
      <c r="D20" s="170"/>
      <c r="E20" s="170"/>
    </row>
    <row r="22" spans="1:12" ht="15" customHeight="1" x14ac:dyDescent="0.25">
      <c r="A22" s="169" t="s">
        <v>74</v>
      </c>
      <c r="B22" s="170" t="s">
        <v>115</v>
      </c>
      <c r="C22" s="170"/>
      <c r="D22" s="170"/>
      <c r="E22" s="170"/>
    </row>
    <row r="24" spans="1:12" ht="15" customHeight="1" x14ac:dyDescent="0.25">
      <c r="A24" s="169" t="s">
        <v>244</v>
      </c>
      <c r="C24" s="171" t="s">
        <v>117</v>
      </c>
      <c r="D24" s="171"/>
      <c r="E24" s="171"/>
    </row>
    <row r="26" spans="1:12" ht="15" customHeight="1" x14ac:dyDescent="0.25">
      <c r="A26" s="169" t="s">
        <v>245</v>
      </c>
      <c r="D26" s="172" t="s">
        <v>119</v>
      </c>
      <c r="E26" s="172"/>
      <c r="F26" s="164">
        <f>SUM(F28:F31)</f>
        <v>2000000</v>
      </c>
      <c r="G26" s="164">
        <f t="shared" ref="G26:K26" si="0">SUM(G28:G31)</f>
        <v>0</v>
      </c>
      <c r="H26" s="164">
        <f t="shared" si="0"/>
        <v>0</v>
      </c>
      <c r="I26" s="164">
        <f t="shared" si="0"/>
        <v>396500</v>
      </c>
      <c r="J26" s="164">
        <f t="shared" si="0"/>
        <v>396500</v>
      </c>
      <c r="K26" s="164">
        <f t="shared" si="0"/>
        <v>1603500</v>
      </c>
    </row>
    <row r="28" spans="1:12" ht="15" customHeight="1" x14ac:dyDescent="0.25">
      <c r="E28" s="169" t="s">
        <v>222</v>
      </c>
      <c r="F28" s="173">
        <v>1063000</v>
      </c>
      <c r="G28" s="173">
        <v>0</v>
      </c>
      <c r="H28" s="174">
        <v>0</v>
      </c>
      <c r="I28" s="174">
        <v>206500</v>
      </c>
      <c r="J28" s="173">
        <v>206500</v>
      </c>
      <c r="K28" s="174">
        <v>856500</v>
      </c>
      <c r="L28" s="174"/>
    </row>
    <row r="29" spans="1:12" ht="15" customHeight="1" x14ac:dyDescent="0.25">
      <c r="E29" s="169" t="s">
        <v>226</v>
      </c>
      <c r="F29" s="173">
        <v>300000</v>
      </c>
      <c r="G29" s="173">
        <v>0</v>
      </c>
      <c r="H29" s="174">
        <v>0</v>
      </c>
      <c r="I29" s="174">
        <v>110000</v>
      </c>
      <c r="J29" s="173">
        <v>110000</v>
      </c>
      <c r="K29" s="174">
        <v>190000</v>
      </c>
      <c r="L29" s="174"/>
    </row>
    <row r="30" spans="1:12" ht="15" customHeight="1" x14ac:dyDescent="0.25">
      <c r="E30" s="169" t="s">
        <v>227</v>
      </c>
      <c r="F30" s="173">
        <v>170000</v>
      </c>
      <c r="G30" s="173">
        <v>0</v>
      </c>
      <c r="H30" s="174">
        <v>0</v>
      </c>
      <c r="I30" s="174">
        <v>80000</v>
      </c>
      <c r="J30" s="173">
        <v>80000</v>
      </c>
      <c r="K30" s="174">
        <v>90000</v>
      </c>
      <c r="L30" s="174"/>
    </row>
    <row r="31" spans="1:12" ht="15" customHeight="1" x14ac:dyDescent="0.25">
      <c r="E31" s="169" t="s">
        <v>282</v>
      </c>
      <c r="F31" s="173">
        <v>467000</v>
      </c>
      <c r="G31" s="173">
        <v>0</v>
      </c>
      <c r="H31" s="174">
        <v>0</v>
      </c>
      <c r="I31" s="174">
        <v>0</v>
      </c>
      <c r="J31" s="173">
        <v>0</v>
      </c>
      <c r="K31" s="174">
        <v>467000</v>
      </c>
      <c r="L31" s="174"/>
    </row>
    <row r="33" spans="1:12" ht="15" customHeight="1" x14ac:dyDescent="0.25">
      <c r="A33" s="169" t="s">
        <v>219</v>
      </c>
      <c r="C33" s="171" t="s">
        <v>25</v>
      </c>
      <c r="D33" s="171"/>
      <c r="E33" s="171"/>
    </row>
    <row r="35" spans="1:12" ht="15" customHeight="1" x14ac:dyDescent="0.25">
      <c r="A35" s="169" t="s">
        <v>220</v>
      </c>
      <c r="D35" s="172" t="s">
        <v>50</v>
      </c>
      <c r="E35" s="172"/>
      <c r="F35" s="164">
        <f>F37</f>
        <v>1757000</v>
      </c>
      <c r="G35" s="164">
        <f t="shared" ref="G35:K35" si="1">G37</f>
        <v>0</v>
      </c>
      <c r="H35" s="164">
        <f t="shared" si="1"/>
        <v>0</v>
      </c>
      <c r="I35" s="164">
        <f t="shared" si="1"/>
        <v>176000</v>
      </c>
      <c r="J35" s="164">
        <f t="shared" si="1"/>
        <v>176000</v>
      </c>
      <c r="K35" s="164">
        <f t="shared" si="1"/>
        <v>1581000</v>
      </c>
    </row>
    <row r="37" spans="1:12" ht="15" customHeight="1" x14ac:dyDescent="0.25">
      <c r="E37" s="169" t="s">
        <v>51</v>
      </c>
      <c r="F37" s="173">
        <v>1757000</v>
      </c>
      <c r="G37" s="173">
        <v>0</v>
      </c>
      <c r="H37" s="174">
        <v>0</v>
      </c>
      <c r="I37" s="174">
        <v>176000</v>
      </c>
      <c r="J37" s="173">
        <v>176000</v>
      </c>
      <c r="K37" s="174">
        <v>1581000</v>
      </c>
      <c r="L37" s="174"/>
    </row>
    <row r="38" spans="1:12" ht="15" customHeight="1" x14ac:dyDescent="0.25">
      <c r="A38" s="169" t="s">
        <v>252</v>
      </c>
      <c r="D38" s="172" t="s">
        <v>52</v>
      </c>
      <c r="E38" s="172"/>
      <c r="F38" s="164">
        <f>SUM(F40:F42)</f>
        <v>6241280</v>
      </c>
      <c r="G38" s="164">
        <f t="shared" ref="G38:K38" si="2">SUM(G40:G42)</f>
        <v>0</v>
      </c>
      <c r="H38" s="164">
        <f t="shared" si="2"/>
        <v>0</v>
      </c>
      <c r="I38" s="164">
        <f t="shared" si="2"/>
        <v>752000</v>
      </c>
      <c r="J38" s="164">
        <f t="shared" si="2"/>
        <v>752000</v>
      </c>
      <c r="K38" s="164">
        <f t="shared" si="2"/>
        <v>5489280</v>
      </c>
    </row>
    <row r="40" spans="1:12" ht="15" customHeight="1" x14ac:dyDescent="0.25">
      <c r="E40" s="169" t="s">
        <v>222</v>
      </c>
      <c r="F40" s="173">
        <v>3926280</v>
      </c>
      <c r="G40" s="173">
        <v>0</v>
      </c>
      <c r="H40" s="174">
        <v>0</v>
      </c>
      <c r="I40" s="174">
        <v>317000</v>
      </c>
      <c r="J40" s="173">
        <v>317000</v>
      </c>
      <c r="K40" s="174">
        <v>3609280</v>
      </c>
      <c r="L40" s="174"/>
    </row>
    <row r="41" spans="1:12" ht="15" customHeight="1" x14ac:dyDescent="0.25">
      <c r="E41" s="169" t="s">
        <v>226</v>
      </c>
      <c r="F41" s="173">
        <v>1380000</v>
      </c>
      <c r="G41" s="173">
        <v>0</v>
      </c>
      <c r="H41" s="174">
        <v>0</v>
      </c>
      <c r="I41" s="174">
        <v>275000</v>
      </c>
      <c r="J41" s="173">
        <v>275000</v>
      </c>
      <c r="K41" s="174">
        <v>1105000</v>
      </c>
      <c r="L41" s="174"/>
    </row>
    <row r="42" spans="1:12" ht="15" customHeight="1" x14ac:dyDescent="0.25">
      <c r="E42" s="169" t="s">
        <v>227</v>
      </c>
      <c r="F42" s="173">
        <v>935000</v>
      </c>
      <c r="G42" s="173">
        <v>0</v>
      </c>
      <c r="H42" s="174">
        <v>0</v>
      </c>
      <c r="I42" s="174">
        <v>160000</v>
      </c>
      <c r="J42" s="173">
        <v>160000</v>
      </c>
      <c r="K42" s="174">
        <v>775000</v>
      </c>
      <c r="L42" s="174"/>
    </row>
    <row r="43" spans="1:12" ht="15" customHeight="1" x14ac:dyDescent="0.25">
      <c r="A43" s="169" t="s">
        <v>221</v>
      </c>
      <c r="D43" s="172" t="s">
        <v>53</v>
      </c>
      <c r="E43" s="172"/>
      <c r="F43" s="164">
        <f>F45</f>
        <v>4500000</v>
      </c>
      <c r="G43" s="164">
        <f t="shared" ref="G43:K43" si="3">G45</f>
        <v>0</v>
      </c>
      <c r="H43" s="164">
        <f t="shared" si="3"/>
        <v>0</v>
      </c>
      <c r="I43" s="164">
        <f t="shared" si="3"/>
        <v>783000</v>
      </c>
      <c r="J43" s="164">
        <f t="shared" si="3"/>
        <v>783000</v>
      </c>
      <c r="K43" s="164">
        <f t="shared" si="3"/>
        <v>3717000</v>
      </c>
    </row>
    <row r="45" spans="1:12" ht="15" customHeight="1" x14ac:dyDescent="0.25">
      <c r="E45" s="169" t="s">
        <v>222</v>
      </c>
      <c r="F45" s="173">
        <v>4500000</v>
      </c>
      <c r="G45" s="173">
        <v>0</v>
      </c>
      <c r="H45" s="174">
        <v>0</v>
      </c>
      <c r="I45" s="174">
        <v>783000</v>
      </c>
      <c r="J45" s="173">
        <v>783000</v>
      </c>
      <c r="K45" s="174">
        <v>3717000</v>
      </c>
      <c r="L45" s="174"/>
    </row>
    <row r="46" spans="1:12" ht="15" customHeight="1" x14ac:dyDescent="0.25">
      <c r="A46" s="169" t="s">
        <v>223</v>
      </c>
      <c r="D46" s="172" t="s">
        <v>54</v>
      </c>
      <c r="E46" s="172"/>
      <c r="F46" s="164">
        <f>F48</f>
        <v>3000000</v>
      </c>
      <c r="G46" s="164">
        <f t="shared" ref="G46:K46" si="4">G48</f>
        <v>0</v>
      </c>
      <c r="H46" s="164">
        <f t="shared" si="4"/>
        <v>0</v>
      </c>
      <c r="I46" s="164">
        <f t="shared" si="4"/>
        <v>740000</v>
      </c>
      <c r="J46" s="164">
        <f t="shared" si="4"/>
        <v>740000</v>
      </c>
      <c r="K46" s="164">
        <f t="shared" si="4"/>
        <v>2260000</v>
      </c>
    </row>
    <row r="48" spans="1:12" ht="15" customHeight="1" x14ac:dyDescent="0.25">
      <c r="E48" s="169" t="s">
        <v>55</v>
      </c>
      <c r="F48" s="173">
        <v>3000000</v>
      </c>
      <c r="G48" s="173">
        <v>0</v>
      </c>
      <c r="H48" s="174">
        <v>0</v>
      </c>
      <c r="I48" s="174">
        <v>740000</v>
      </c>
      <c r="J48" s="173">
        <v>740000</v>
      </c>
      <c r="K48" s="174">
        <v>2260000</v>
      </c>
      <c r="L48" s="174"/>
    </row>
    <row r="50" spans="1:12" ht="15" customHeight="1" x14ac:dyDescent="0.25">
      <c r="A50" s="169" t="s">
        <v>224</v>
      </c>
      <c r="C50" s="171" t="s">
        <v>27</v>
      </c>
      <c r="D50" s="171"/>
      <c r="E50" s="171"/>
    </row>
    <row r="52" spans="1:12" ht="15" customHeight="1" x14ac:dyDescent="0.25">
      <c r="A52" s="169" t="s">
        <v>225</v>
      </c>
      <c r="D52" s="172" t="s">
        <v>28</v>
      </c>
      <c r="E52" s="172"/>
      <c r="F52" s="164">
        <f>SUM(F54:F57)</f>
        <v>5445000</v>
      </c>
      <c r="G52" s="164">
        <f t="shared" ref="G52:K52" si="5">SUM(G54:G57)</f>
        <v>0</v>
      </c>
      <c r="H52" s="164">
        <f t="shared" si="5"/>
        <v>0</v>
      </c>
      <c r="I52" s="164">
        <f t="shared" si="5"/>
        <v>756000</v>
      </c>
      <c r="J52" s="164">
        <f t="shared" si="5"/>
        <v>756000</v>
      </c>
      <c r="K52" s="164">
        <f t="shared" si="5"/>
        <v>4689000</v>
      </c>
    </row>
    <row r="54" spans="1:12" ht="15" customHeight="1" x14ac:dyDescent="0.25">
      <c r="E54" s="169" t="s">
        <v>222</v>
      </c>
      <c r="F54" s="173">
        <v>2865000</v>
      </c>
      <c r="G54" s="173">
        <v>0</v>
      </c>
      <c r="H54" s="174">
        <v>0</v>
      </c>
      <c r="I54" s="174">
        <v>471000</v>
      </c>
      <c r="J54" s="173">
        <v>471000</v>
      </c>
      <c r="K54" s="174">
        <v>2394000</v>
      </c>
      <c r="L54" s="174"/>
    </row>
    <row r="55" spans="1:12" ht="15" customHeight="1" x14ac:dyDescent="0.25">
      <c r="E55" s="169" t="s">
        <v>226</v>
      </c>
      <c r="F55" s="173">
        <v>900000</v>
      </c>
      <c r="G55" s="173">
        <v>0</v>
      </c>
      <c r="H55" s="174">
        <v>0</v>
      </c>
      <c r="I55" s="174">
        <v>165000</v>
      </c>
      <c r="J55" s="173">
        <v>165000</v>
      </c>
      <c r="K55" s="174">
        <v>735000</v>
      </c>
      <c r="L55" s="174"/>
    </row>
    <row r="56" spans="1:12" ht="15" customHeight="1" x14ac:dyDescent="0.25">
      <c r="E56" s="169" t="s">
        <v>227</v>
      </c>
      <c r="F56" s="173">
        <v>680000</v>
      </c>
      <c r="G56" s="173">
        <v>0</v>
      </c>
      <c r="H56" s="174">
        <v>0</v>
      </c>
      <c r="I56" s="174">
        <v>120000</v>
      </c>
      <c r="J56" s="173">
        <v>120000</v>
      </c>
      <c r="K56" s="174">
        <v>560000</v>
      </c>
      <c r="L56" s="174"/>
    </row>
    <row r="57" spans="1:12" ht="15" customHeight="1" x14ac:dyDescent="0.25">
      <c r="E57" s="169" t="s">
        <v>49</v>
      </c>
      <c r="F57" s="173">
        <v>1000000</v>
      </c>
      <c r="G57" s="173">
        <v>0</v>
      </c>
      <c r="H57" s="174">
        <v>0</v>
      </c>
      <c r="I57" s="174">
        <v>0</v>
      </c>
      <c r="J57" s="173">
        <v>0</v>
      </c>
      <c r="K57" s="174">
        <v>1000000</v>
      </c>
      <c r="L57" s="174"/>
    </row>
    <row r="58" spans="1:12" ht="15" customHeight="1" x14ac:dyDescent="0.25">
      <c r="A58" s="169" t="s">
        <v>228</v>
      </c>
      <c r="D58" s="172" t="s">
        <v>57</v>
      </c>
      <c r="E58" s="172"/>
      <c r="F58" s="164">
        <f>SUM(F60:F62)</f>
        <v>21500000</v>
      </c>
      <c r="G58" s="164">
        <f t="shared" ref="G58:K58" si="6">SUM(G60:G62)</f>
        <v>0</v>
      </c>
      <c r="H58" s="164">
        <f t="shared" si="6"/>
        <v>0</v>
      </c>
      <c r="I58" s="164">
        <f t="shared" si="6"/>
        <v>4780989</v>
      </c>
      <c r="J58" s="164">
        <f t="shared" si="6"/>
        <v>4780989</v>
      </c>
      <c r="K58" s="164">
        <f t="shared" si="6"/>
        <v>16719011</v>
      </c>
    </row>
    <row r="60" spans="1:12" ht="15" customHeight="1" x14ac:dyDescent="0.25">
      <c r="E60" s="169" t="s">
        <v>229</v>
      </c>
      <c r="F60" s="173">
        <v>1000000</v>
      </c>
      <c r="G60" s="173">
        <v>0</v>
      </c>
      <c r="H60" s="174">
        <v>0</v>
      </c>
      <c r="I60" s="174">
        <v>68140</v>
      </c>
      <c r="J60" s="173">
        <v>68140</v>
      </c>
      <c r="K60" s="174">
        <v>931860</v>
      </c>
      <c r="L60" s="174"/>
    </row>
    <row r="61" spans="1:12" ht="15" customHeight="1" x14ac:dyDescent="0.25">
      <c r="E61" s="169" t="s">
        <v>230</v>
      </c>
      <c r="F61" s="173">
        <v>12500000</v>
      </c>
      <c r="G61" s="173">
        <v>0</v>
      </c>
      <c r="H61" s="174">
        <v>0</v>
      </c>
      <c r="I61" s="174">
        <v>3365849</v>
      </c>
      <c r="J61" s="173">
        <v>3365849</v>
      </c>
      <c r="K61" s="174">
        <v>9134151</v>
      </c>
      <c r="L61" s="174"/>
    </row>
    <row r="62" spans="1:12" ht="15" customHeight="1" x14ac:dyDescent="0.25">
      <c r="E62" s="169" t="s">
        <v>231</v>
      </c>
      <c r="F62" s="173">
        <v>8000000</v>
      </c>
      <c r="G62" s="173">
        <v>0</v>
      </c>
      <c r="H62" s="174">
        <v>0</v>
      </c>
      <c r="I62" s="174">
        <v>1347000</v>
      </c>
      <c r="J62" s="173">
        <v>1347000</v>
      </c>
      <c r="K62" s="174">
        <v>6653000</v>
      </c>
      <c r="L62" s="174"/>
    </row>
    <row r="63" spans="1:12" ht="15" customHeight="1" x14ac:dyDescent="0.25">
      <c r="A63" s="169" t="s">
        <v>232</v>
      </c>
      <c r="D63" s="172" t="s">
        <v>29</v>
      </c>
      <c r="E63" s="172"/>
      <c r="F63" s="164">
        <f>SUM(F65:F66)</f>
        <v>80741720</v>
      </c>
      <c r="G63" s="164">
        <f t="shared" ref="G63:K63" si="7">SUM(G65:G66)</f>
        <v>0</v>
      </c>
      <c r="H63" s="164">
        <f t="shared" si="7"/>
        <v>0</v>
      </c>
      <c r="I63" s="164">
        <f t="shared" si="7"/>
        <v>13263120</v>
      </c>
      <c r="J63" s="164">
        <f t="shared" si="7"/>
        <v>13263120</v>
      </c>
      <c r="K63" s="164">
        <f t="shared" si="7"/>
        <v>67478600</v>
      </c>
    </row>
    <row r="65" spans="1:12" ht="15" customHeight="1" x14ac:dyDescent="0.25">
      <c r="E65" s="169" t="s">
        <v>58</v>
      </c>
      <c r="F65" s="173">
        <v>3719000</v>
      </c>
      <c r="G65" s="173">
        <v>0</v>
      </c>
      <c r="H65" s="174">
        <v>0</v>
      </c>
      <c r="I65" s="174">
        <v>426000</v>
      </c>
      <c r="J65" s="173">
        <v>426000</v>
      </c>
      <c r="K65" s="174">
        <v>3293000</v>
      </c>
      <c r="L65" s="174"/>
    </row>
    <row r="66" spans="1:12" ht="15" customHeight="1" x14ac:dyDescent="0.25">
      <c r="E66" s="169" t="s">
        <v>59</v>
      </c>
      <c r="F66" s="173">
        <v>77022720</v>
      </c>
      <c r="G66" s="173">
        <v>0</v>
      </c>
      <c r="H66" s="174">
        <v>0</v>
      </c>
      <c r="I66" s="174">
        <v>12837120</v>
      </c>
      <c r="J66" s="173">
        <v>12837120</v>
      </c>
      <c r="K66" s="174">
        <v>64185600</v>
      </c>
      <c r="L66" s="174"/>
    </row>
    <row r="68" spans="1:12" ht="15" customHeight="1" x14ac:dyDescent="0.25">
      <c r="A68" s="169" t="s">
        <v>233</v>
      </c>
      <c r="C68" s="171" t="s">
        <v>30</v>
      </c>
      <c r="D68" s="171"/>
      <c r="E68" s="171"/>
    </row>
    <row r="70" spans="1:12" ht="15" customHeight="1" x14ac:dyDescent="0.25">
      <c r="A70" s="169" t="s">
        <v>234</v>
      </c>
      <c r="D70" s="175" t="s">
        <v>145</v>
      </c>
      <c r="E70" s="175"/>
      <c r="F70" s="164">
        <f>SUM(F73:F75)</f>
        <v>50680000</v>
      </c>
      <c r="G70" s="164">
        <f t="shared" ref="G70:K70" si="8">SUM(G73:G75)</f>
        <v>0</v>
      </c>
      <c r="H70" s="164">
        <f t="shared" si="8"/>
        <v>0</v>
      </c>
      <c r="I70" s="164">
        <f t="shared" si="8"/>
        <v>2591500</v>
      </c>
      <c r="J70" s="164">
        <f t="shared" si="8"/>
        <v>2591500</v>
      </c>
      <c r="K70" s="164">
        <f t="shared" si="8"/>
        <v>48088500</v>
      </c>
    </row>
    <row r="71" spans="1:12" ht="15" customHeight="1" x14ac:dyDescent="0.25">
      <c r="A71" s="169"/>
      <c r="D71" s="175"/>
      <c r="E71" s="175"/>
    </row>
    <row r="73" spans="1:12" ht="15" customHeight="1" x14ac:dyDescent="0.25">
      <c r="E73" s="176" t="s">
        <v>235</v>
      </c>
      <c r="F73" s="174">
        <v>34880000</v>
      </c>
      <c r="G73" s="174">
        <v>0</v>
      </c>
      <c r="H73" s="174">
        <v>0</v>
      </c>
      <c r="I73" s="174">
        <v>1606500</v>
      </c>
      <c r="J73" s="174">
        <v>1606500</v>
      </c>
      <c r="K73" s="174">
        <v>33273500</v>
      </c>
      <c r="L73" s="174"/>
    </row>
    <row r="74" spans="1:12" ht="15" customHeight="1" x14ac:dyDescent="0.25">
      <c r="E74" s="176"/>
      <c r="F74" s="174"/>
      <c r="G74" s="174"/>
      <c r="H74" s="174"/>
      <c r="I74" s="174"/>
      <c r="J74" s="174"/>
      <c r="K74" s="174"/>
      <c r="L74" s="174"/>
    </row>
    <row r="75" spans="1:12" ht="15" customHeight="1" x14ac:dyDescent="0.25">
      <c r="E75" s="176" t="s">
        <v>60</v>
      </c>
      <c r="F75" s="174">
        <v>15800000</v>
      </c>
      <c r="G75" s="174">
        <v>0</v>
      </c>
      <c r="H75" s="174">
        <v>0</v>
      </c>
      <c r="I75" s="174">
        <v>985000</v>
      </c>
      <c r="J75" s="174">
        <v>985000</v>
      </c>
      <c r="K75" s="174">
        <v>14815000</v>
      </c>
      <c r="L75" s="174"/>
    </row>
    <row r="76" spans="1:12" ht="15" customHeight="1" x14ac:dyDescent="0.25">
      <c r="E76" s="176"/>
      <c r="F76" s="174"/>
      <c r="G76" s="174"/>
      <c r="H76" s="174"/>
      <c r="I76" s="174"/>
      <c r="J76" s="174"/>
      <c r="K76" s="174"/>
      <c r="L76" s="174"/>
    </row>
    <row r="77" spans="1:12" ht="15" customHeight="1" x14ac:dyDescent="0.25">
      <c r="A77" s="169" t="s">
        <v>256</v>
      </c>
      <c r="D77" s="172" t="s">
        <v>147</v>
      </c>
      <c r="E77" s="172"/>
      <c r="F77" s="164">
        <f>SUM(F79:F80)</f>
        <v>4990000</v>
      </c>
      <c r="G77" s="164">
        <f t="shared" ref="G77:K77" si="9">SUM(G79:G80)</f>
        <v>0</v>
      </c>
      <c r="H77" s="164">
        <f t="shared" si="9"/>
        <v>0</v>
      </c>
      <c r="I77" s="164">
        <f t="shared" si="9"/>
        <v>895000</v>
      </c>
      <c r="J77" s="164">
        <f t="shared" si="9"/>
        <v>895000</v>
      </c>
      <c r="K77" s="164">
        <f t="shared" si="9"/>
        <v>4095000</v>
      </c>
    </row>
    <row r="79" spans="1:12" ht="15" customHeight="1" x14ac:dyDescent="0.25">
      <c r="E79" s="169" t="s">
        <v>283</v>
      </c>
      <c r="F79" s="173">
        <v>2920000</v>
      </c>
      <c r="G79" s="173">
        <v>0</v>
      </c>
      <c r="H79" s="174">
        <v>0</v>
      </c>
      <c r="I79" s="174">
        <v>600000</v>
      </c>
      <c r="J79" s="173">
        <v>600000</v>
      </c>
      <c r="K79" s="174">
        <v>2320000</v>
      </c>
      <c r="L79" s="174"/>
    </row>
    <row r="80" spans="1:12" ht="15" customHeight="1" x14ac:dyDescent="0.25">
      <c r="E80" s="169" t="s">
        <v>284</v>
      </c>
      <c r="F80" s="173">
        <v>2070000</v>
      </c>
      <c r="G80" s="173">
        <v>0</v>
      </c>
      <c r="H80" s="174">
        <v>0</v>
      </c>
      <c r="I80" s="174">
        <v>295000</v>
      </c>
      <c r="J80" s="173">
        <v>295000</v>
      </c>
      <c r="K80" s="174">
        <v>1775000</v>
      </c>
      <c r="L80" s="174"/>
    </row>
    <row r="82" spans="1:12" ht="15" customHeight="1" x14ac:dyDescent="0.25">
      <c r="A82" s="169" t="s">
        <v>71</v>
      </c>
      <c r="B82" s="170" t="s">
        <v>156</v>
      </c>
      <c r="C82" s="170"/>
      <c r="D82" s="170"/>
      <c r="E82" s="170"/>
    </row>
    <row r="84" spans="1:12" ht="15" customHeight="1" x14ac:dyDescent="0.25">
      <c r="A84" s="169" t="s">
        <v>236</v>
      </c>
      <c r="C84" s="171" t="s">
        <v>31</v>
      </c>
      <c r="D84" s="171"/>
      <c r="E84" s="171"/>
    </row>
    <row r="86" spans="1:12" ht="15" customHeight="1" x14ac:dyDescent="0.25">
      <c r="A86" s="169" t="s">
        <v>237</v>
      </c>
      <c r="D86" s="175" t="s">
        <v>159</v>
      </c>
      <c r="E86" s="175"/>
      <c r="F86" s="164">
        <f>SUM(F89:F93)</f>
        <v>12748000</v>
      </c>
      <c r="G86" s="164">
        <f t="shared" ref="G86:K86" si="10">SUM(G89:G93)</f>
        <v>0</v>
      </c>
      <c r="H86" s="164">
        <f t="shared" si="10"/>
        <v>0</v>
      </c>
      <c r="I86" s="164">
        <f t="shared" si="10"/>
        <v>1347500</v>
      </c>
      <c r="J86" s="164">
        <f t="shared" si="10"/>
        <v>1347500</v>
      </c>
      <c r="K86" s="164">
        <f t="shared" si="10"/>
        <v>11400500</v>
      </c>
    </row>
    <row r="87" spans="1:12" ht="15" customHeight="1" x14ac:dyDescent="0.25">
      <c r="A87" s="169"/>
      <c r="D87" s="175"/>
      <c r="E87" s="175"/>
    </row>
    <row r="89" spans="1:12" ht="15" customHeight="1" x14ac:dyDescent="0.25">
      <c r="E89" s="169" t="s">
        <v>222</v>
      </c>
      <c r="F89" s="173">
        <v>738000</v>
      </c>
      <c r="G89" s="173">
        <v>0</v>
      </c>
      <c r="H89" s="174">
        <v>0</v>
      </c>
      <c r="I89" s="174">
        <v>237500</v>
      </c>
      <c r="J89" s="173">
        <v>237500</v>
      </c>
      <c r="K89" s="174">
        <v>500500</v>
      </c>
      <c r="L89" s="174"/>
    </row>
    <row r="90" spans="1:12" ht="15" customHeight="1" x14ac:dyDescent="0.25">
      <c r="E90" s="169" t="s">
        <v>226</v>
      </c>
      <c r="F90" s="173">
        <v>240000</v>
      </c>
      <c r="G90" s="173">
        <v>0</v>
      </c>
      <c r="H90" s="174">
        <v>0</v>
      </c>
      <c r="I90" s="174">
        <v>0</v>
      </c>
      <c r="J90" s="173">
        <v>0</v>
      </c>
      <c r="K90" s="174">
        <v>240000</v>
      </c>
      <c r="L90" s="174"/>
    </row>
    <row r="91" spans="1:12" ht="15" customHeight="1" x14ac:dyDescent="0.25">
      <c r="E91" s="169" t="s">
        <v>227</v>
      </c>
      <c r="F91" s="173">
        <v>170000</v>
      </c>
      <c r="G91" s="173">
        <v>0</v>
      </c>
      <c r="H91" s="174">
        <v>0</v>
      </c>
      <c r="I91" s="174">
        <v>0</v>
      </c>
      <c r="J91" s="173">
        <v>0</v>
      </c>
      <c r="K91" s="174">
        <v>170000</v>
      </c>
      <c r="L91" s="174"/>
    </row>
    <row r="92" spans="1:12" ht="15" customHeight="1" x14ac:dyDescent="0.25">
      <c r="E92" s="169" t="s">
        <v>55</v>
      </c>
      <c r="F92" s="173">
        <v>7600000</v>
      </c>
      <c r="G92" s="173">
        <v>0</v>
      </c>
      <c r="H92" s="174">
        <v>0</v>
      </c>
      <c r="I92" s="174">
        <v>1110000</v>
      </c>
      <c r="J92" s="173">
        <v>1110000</v>
      </c>
      <c r="K92" s="174">
        <v>6490000</v>
      </c>
      <c r="L92" s="174"/>
    </row>
    <row r="93" spans="1:12" ht="15" customHeight="1" x14ac:dyDescent="0.25">
      <c r="E93" s="169" t="s">
        <v>49</v>
      </c>
      <c r="F93" s="173">
        <v>4000000</v>
      </c>
      <c r="G93" s="173">
        <v>0</v>
      </c>
      <c r="H93" s="174">
        <v>0</v>
      </c>
      <c r="I93" s="174">
        <v>0</v>
      </c>
      <c r="J93" s="173">
        <v>0</v>
      </c>
      <c r="K93" s="174">
        <v>4000000</v>
      </c>
      <c r="L93" s="174"/>
    </row>
    <row r="94" spans="1:12" ht="15" customHeight="1" x14ac:dyDescent="0.25">
      <c r="A94" s="169" t="s">
        <v>238</v>
      </c>
      <c r="D94" s="172" t="s">
        <v>32</v>
      </c>
      <c r="E94" s="172"/>
      <c r="F94" s="164">
        <f>SUM(F96:F106)</f>
        <v>177831000</v>
      </c>
      <c r="G94" s="164">
        <f t="shared" ref="G94:K94" si="11">SUM(G96:G106)</f>
        <v>0</v>
      </c>
      <c r="H94" s="164">
        <f t="shared" si="11"/>
        <v>0</v>
      </c>
      <c r="I94" s="164">
        <f t="shared" si="11"/>
        <v>5920000</v>
      </c>
      <c r="J94" s="164">
        <f t="shared" si="11"/>
        <v>5920000</v>
      </c>
      <c r="K94" s="164">
        <f t="shared" si="11"/>
        <v>171911000</v>
      </c>
    </row>
    <row r="96" spans="1:12" ht="15" customHeight="1" x14ac:dyDescent="0.25">
      <c r="E96" s="169" t="s">
        <v>222</v>
      </c>
      <c r="F96" s="173">
        <v>15691000</v>
      </c>
      <c r="G96" s="173">
        <v>0</v>
      </c>
      <c r="H96" s="174">
        <v>0</v>
      </c>
      <c r="I96" s="174">
        <v>0</v>
      </c>
      <c r="J96" s="173">
        <v>0</v>
      </c>
      <c r="K96" s="174">
        <v>15691000</v>
      </c>
      <c r="L96" s="174"/>
    </row>
    <row r="97" spans="1:12" ht="15" customHeight="1" x14ac:dyDescent="0.25">
      <c r="E97" s="169" t="s">
        <v>226</v>
      </c>
      <c r="F97" s="173">
        <v>1500000</v>
      </c>
      <c r="G97" s="173">
        <v>0</v>
      </c>
      <c r="H97" s="174">
        <v>0</v>
      </c>
      <c r="I97" s="174">
        <v>0</v>
      </c>
      <c r="J97" s="173">
        <v>0</v>
      </c>
      <c r="K97" s="174">
        <v>1500000</v>
      </c>
      <c r="L97" s="174"/>
    </row>
    <row r="98" spans="1:12" ht="15" customHeight="1" x14ac:dyDescent="0.25">
      <c r="E98" s="169" t="s">
        <v>227</v>
      </c>
      <c r="F98" s="173">
        <v>1020000</v>
      </c>
      <c r="G98" s="173">
        <v>0</v>
      </c>
      <c r="H98" s="174">
        <v>0</v>
      </c>
      <c r="I98" s="174">
        <v>0</v>
      </c>
      <c r="J98" s="173">
        <v>0</v>
      </c>
      <c r="K98" s="174">
        <v>1020000</v>
      </c>
      <c r="L98" s="174"/>
    </row>
    <row r="99" spans="1:12" ht="15" customHeight="1" x14ac:dyDescent="0.25">
      <c r="E99" s="169" t="s">
        <v>62</v>
      </c>
      <c r="F99" s="173">
        <v>15000000</v>
      </c>
      <c r="G99" s="173">
        <v>0</v>
      </c>
      <c r="H99" s="174">
        <v>0</v>
      </c>
      <c r="I99" s="174">
        <v>0</v>
      </c>
      <c r="J99" s="173">
        <v>0</v>
      </c>
      <c r="K99" s="174">
        <v>15000000</v>
      </c>
      <c r="L99" s="174"/>
    </row>
    <row r="100" spans="1:12" ht="15" customHeight="1" x14ac:dyDescent="0.25">
      <c r="E100" s="169" t="s">
        <v>55</v>
      </c>
      <c r="F100" s="173">
        <v>56320000</v>
      </c>
      <c r="G100" s="173">
        <v>0</v>
      </c>
      <c r="H100" s="174">
        <v>0</v>
      </c>
      <c r="I100" s="174">
        <v>5920000</v>
      </c>
      <c r="J100" s="173">
        <v>5920000</v>
      </c>
      <c r="K100" s="174">
        <v>50400000</v>
      </c>
      <c r="L100" s="174"/>
    </row>
    <row r="101" spans="1:12" ht="15" customHeight="1" x14ac:dyDescent="0.25">
      <c r="E101" s="169" t="s">
        <v>239</v>
      </c>
      <c r="F101" s="173">
        <v>69300000</v>
      </c>
      <c r="G101" s="173">
        <v>0</v>
      </c>
      <c r="H101" s="174">
        <v>0</v>
      </c>
      <c r="I101" s="174">
        <v>0</v>
      </c>
      <c r="J101" s="173">
        <v>0</v>
      </c>
      <c r="K101" s="174">
        <v>69300000</v>
      </c>
      <c r="L101" s="174"/>
    </row>
    <row r="102" spans="1:12" ht="15" customHeight="1" x14ac:dyDescent="0.25">
      <c r="E102" s="169" t="s">
        <v>63</v>
      </c>
      <c r="F102" s="173">
        <v>5000000</v>
      </c>
      <c r="G102" s="173">
        <v>0</v>
      </c>
      <c r="H102" s="174">
        <v>0</v>
      </c>
      <c r="I102" s="174">
        <v>0</v>
      </c>
      <c r="J102" s="173">
        <v>0</v>
      </c>
      <c r="K102" s="174">
        <v>5000000</v>
      </c>
      <c r="L102" s="174"/>
    </row>
    <row r="103" spans="1:12" ht="15" customHeight="1" x14ac:dyDescent="0.25">
      <c r="E103" s="169" t="s">
        <v>240</v>
      </c>
      <c r="F103" s="173">
        <v>2250000</v>
      </c>
      <c r="G103" s="173">
        <v>0</v>
      </c>
      <c r="H103" s="174">
        <v>0</v>
      </c>
      <c r="I103" s="174">
        <v>0</v>
      </c>
      <c r="J103" s="173">
        <v>0</v>
      </c>
      <c r="K103" s="174">
        <v>2250000</v>
      </c>
      <c r="L103" s="174"/>
    </row>
    <row r="104" spans="1:12" ht="15" customHeight="1" x14ac:dyDescent="0.25">
      <c r="E104" s="169" t="s">
        <v>67</v>
      </c>
      <c r="F104" s="173">
        <v>1250000</v>
      </c>
      <c r="G104" s="173">
        <v>0</v>
      </c>
      <c r="H104" s="174">
        <v>0</v>
      </c>
      <c r="I104" s="174">
        <v>0</v>
      </c>
      <c r="J104" s="173">
        <v>0</v>
      </c>
      <c r="K104" s="174">
        <v>1250000</v>
      </c>
      <c r="L104" s="174"/>
    </row>
    <row r="105" spans="1:12" ht="15" customHeight="1" x14ac:dyDescent="0.25">
      <c r="E105" s="169" t="s">
        <v>68</v>
      </c>
      <c r="F105" s="173">
        <v>6000000</v>
      </c>
      <c r="G105" s="173">
        <v>0</v>
      </c>
      <c r="H105" s="174">
        <v>0</v>
      </c>
      <c r="I105" s="174">
        <v>0</v>
      </c>
      <c r="J105" s="173">
        <v>0</v>
      </c>
      <c r="K105" s="174">
        <v>6000000</v>
      </c>
      <c r="L105" s="174"/>
    </row>
    <row r="106" spans="1:12" ht="15" customHeight="1" x14ac:dyDescent="0.25">
      <c r="E106" s="169" t="s">
        <v>64</v>
      </c>
      <c r="F106" s="173">
        <v>4500000</v>
      </c>
      <c r="G106" s="173">
        <v>0</v>
      </c>
      <c r="H106" s="174">
        <v>0</v>
      </c>
      <c r="I106" s="174">
        <v>0</v>
      </c>
      <c r="J106" s="173">
        <v>0</v>
      </c>
      <c r="K106" s="174">
        <v>4500000</v>
      </c>
      <c r="L106" s="174"/>
    </row>
    <row r="108" spans="1:12" ht="15" customHeight="1" x14ac:dyDescent="0.25">
      <c r="A108" s="169" t="s">
        <v>72</v>
      </c>
      <c r="B108" s="170" t="s">
        <v>161</v>
      </c>
      <c r="C108" s="170"/>
      <c r="D108" s="170"/>
      <c r="E108" s="170"/>
    </row>
    <row r="110" spans="1:12" ht="15" customHeight="1" x14ac:dyDescent="0.25">
      <c r="A110" s="169" t="s">
        <v>261</v>
      </c>
      <c r="C110" s="171" t="s">
        <v>65</v>
      </c>
      <c r="D110" s="171"/>
      <c r="E110" s="171"/>
    </row>
    <row r="112" spans="1:12" ht="15" customHeight="1" x14ac:dyDescent="0.25">
      <c r="A112" s="169" t="s">
        <v>263</v>
      </c>
      <c r="D112" s="172" t="s">
        <v>66</v>
      </c>
      <c r="E112" s="172"/>
      <c r="F112" s="164">
        <f>SUM(F114:F118)</f>
        <v>5236000</v>
      </c>
      <c r="G112" s="164">
        <f t="shared" ref="G112:K112" si="12">SUM(G114:G118)</f>
        <v>0</v>
      </c>
      <c r="H112" s="164">
        <f t="shared" si="12"/>
        <v>0</v>
      </c>
      <c r="I112" s="164">
        <f t="shared" si="12"/>
        <v>550000</v>
      </c>
      <c r="J112" s="164">
        <f t="shared" si="12"/>
        <v>550000</v>
      </c>
      <c r="K112" s="164">
        <f t="shared" si="12"/>
        <v>4686000</v>
      </c>
    </row>
    <row r="114" spans="1:12" ht="15" customHeight="1" x14ac:dyDescent="0.25">
      <c r="E114" s="169" t="s">
        <v>222</v>
      </c>
      <c r="F114" s="173">
        <v>621000</v>
      </c>
      <c r="G114" s="173">
        <v>0</v>
      </c>
      <c r="H114" s="174">
        <v>0</v>
      </c>
      <c r="I114" s="174">
        <v>0</v>
      </c>
      <c r="J114" s="173">
        <v>0</v>
      </c>
      <c r="K114" s="174">
        <v>621000</v>
      </c>
      <c r="L114" s="174"/>
    </row>
    <row r="115" spans="1:12" ht="15" customHeight="1" x14ac:dyDescent="0.25">
      <c r="E115" s="169" t="s">
        <v>226</v>
      </c>
      <c r="F115" s="173">
        <v>360000</v>
      </c>
      <c r="G115" s="173">
        <v>0</v>
      </c>
      <c r="H115" s="174">
        <v>0</v>
      </c>
      <c r="I115" s="174">
        <v>110000</v>
      </c>
      <c r="J115" s="173">
        <v>110000</v>
      </c>
      <c r="K115" s="174">
        <v>250000</v>
      </c>
      <c r="L115" s="174"/>
    </row>
    <row r="116" spans="1:12" ht="15" customHeight="1" x14ac:dyDescent="0.25">
      <c r="E116" s="169" t="s">
        <v>227</v>
      </c>
      <c r="F116" s="173">
        <v>255000</v>
      </c>
      <c r="G116" s="173">
        <v>0</v>
      </c>
      <c r="H116" s="174">
        <v>0</v>
      </c>
      <c r="I116" s="174">
        <v>80000</v>
      </c>
      <c r="J116" s="173">
        <v>80000</v>
      </c>
      <c r="K116" s="174">
        <v>175000</v>
      </c>
      <c r="L116" s="174"/>
    </row>
    <row r="117" spans="1:12" ht="15" customHeight="1" x14ac:dyDescent="0.25">
      <c r="E117" s="169" t="s">
        <v>55</v>
      </c>
      <c r="F117" s="173">
        <v>3000000</v>
      </c>
      <c r="G117" s="173">
        <v>0</v>
      </c>
      <c r="H117" s="174">
        <v>0</v>
      </c>
      <c r="I117" s="174">
        <v>360000</v>
      </c>
      <c r="J117" s="173">
        <v>360000</v>
      </c>
      <c r="K117" s="174">
        <v>2640000</v>
      </c>
      <c r="L117" s="174"/>
    </row>
    <row r="118" spans="1:12" ht="15" customHeight="1" x14ac:dyDescent="0.25">
      <c r="E118" s="169" t="s">
        <v>49</v>
      </c>
      <c r="F118" s="173">
        <v>1000000</v>
      </c>
      <c r="G118" s="173">
        <v>0</v>
      </c>
      <c r="H118" s="174">
        <v>0</v>
      </c>
      <c r="I118" s="174">
        <v>0</v>
      </c>
      <c r="J118" s="173">
        <v>0</v>
      </c>
      <c r="K118" s="174">
        <v>1000000</v>
      </c>
      <c r="L118" s="174"/>
    </row>
    <row r="120" spans="1:12" ht="15" customHeight="1" x14ac:dyDescent="0.25">
      <c r="A120" s="169" t="s">
        <v>73</v>
      </c>
      <c r="B120" s="170" t="s">
        <v>177</v>
      </c>
      <c r="C120" s="170"/>
      <c r="D120" s="170"/>
      <c r="E120" s="170"/>
    </row>
    <row r="122" spans="1:12" ht="15" customHeight="1" x14ac:dyDescent="0.25">
      <c r="A122" s="169" t="s">
        <v>241</v>
      </c>
      <c r="C122" s="177" t="s">
        <v>69</v>
      </c>
      <c r="D122" s="177"/>
      <c r="E122" s="177"/>
    </row>
    <row r="123" spans="1:12" ht="15" customHeight="1" x14ac:dyDescent="0.25">
      <c r="A123" s="169"/>
      <c r="C123" s="177"/>
      <c r="D123" s="177"/>
      <c r="E123" s="177"/>
    </row>
    <row r="125" spans="1:12" ht="15" customHeight="1" x14ac:dyDescent="0.25">
      <c r="A125" s="169" t="s">
        <v>269</v>
      </c>
      <c r="D125" s="172" t="s">
        <v>180</v>
      </c>
      <c r="E125" s="172"/>
      <c r="F125" s="164">
        <f>SUM(F127:F131)</f>
        <v>4670000</v>
      </c>
      <c r="G125" s="164">
        <f t="shared" ref="G125:K125" si="13">SUM(G127:G131)</f>
        <v>0</v>
      </c>
      <c r="H125" s="164">
        <f t="shared" si="13"/>
        <v>0</v>
      </c>
      <c r="I125" s="164">
        <f t="shared" si="13"/>
        <v>190000</v>
      </c>
      <c r="J125" s="164">
        <f t="shared" si="13"/>
        <v>190000</v>
      </c>
      <c r="K125" s="164">
        <f t="shared" si="13"/>
        <v>4480000</v>
      </c>
    </row>
    <row r="127" spans="1:12" ht="15" customHeight="1" x14ac:dyDescent="0.25">
      <c r="E127" s="169" t="s">
        <v>222</v>
      </c>
      <c r="F127" s="173">
        <v>618000</v>
      </c>
      <c r="G127" s="173">
        <v>0</v>
      </c>
      <c r="H127" s="174">
        <v>0</v>
      </c>
      <c r="I127" s="174">
        <v>0</v>
      </c>
      <c r="J127" s="173">
        <v>0</v>
      </c>
      <c r="K127" s="174">
        <v>618000</v>
      </c>
      <c r="L127" s="174"/>
    </row>
    <row r="128" spans="1:12" ht="15" customHeight="1" x14ac:dyDescent="0.25">
      <c r="E128" s="169" t="s">
        <v>226</v>
      </c>
      <c r="F128" s="173">
        <v>240000</v>
      </c>
      <c r="G128" s="173">
        <v>0</v>
      </c>
      <c r="H128" s="174">
        <v>0</v>
      </c>
      <c r="I128" s="174">
        <v>110000</v>
      </c>
      <c r="J128" s="173">
        <v>110000</v>
      </c>
      <c r="K128" s="174">
        <v>130000</v>
      </c>
      <c r="L128" s="174"/>
    </row>
    <row r="129" spans="1:12" ht="15" customHeight="1" x14ac:dyDescent="0.25">
      <c r="E129" s="169" t="s">
        <v>227</v>
      </c>
      <c r="F129" s="173">
        <v>170000</v>
      </c>
      <c r="G129" s="173">
        <v>0</v>
      </c>
      <c r="H129" s="174">
        <v>0</v>
      </c>
      <c r="I129" s="174">
        <v>80000</v>
      </c>
      <c r="J129" s="173">
        <v>80000</v>
      </c>
      <c r="K129" s="174">
        <v>90000</v>
      </c>
      <c r="L129" s="174"/>
    </row>
    <row r="130" spans="1:12" ht="15" customHeight="1" x14ac:dyDescent="0.25">
      <c r="E130" s="169" t="s">
        <v>55</v>
      </c>
      <c r="F130" s="173">
        <v>3000000</v>
      </c>
      <c r="G130" s="173">
        <v>0</v>
      </c>
      <c r="H130" s="174">
        <v>0</v>
      </c>
      <c r="I130" s="174">
        <v>0</v>
      </c>
      <c r="J130" s="173">
        <v>0</v>
      </c>
      <c r="K130" s="174">
        <v>3000000</v>
      </c>
      <c r="L130" s="174"/>
    </row>
    <row r="131" spans="1:12" ht="15" customHeight="1" x14ac:dyDescent="0.25">
      <c r="E131" s="169" t="s">
        <v>49</v>
      </c>
      <c r="F131" s="173">
        <v>642000</v>
      </c>
      <c r="G131" s="173">
        <v>0</v>
      </c>
      <c r="H131" s="174">
        <v>0</v>
      </c>
      <c r="I131" s="174">
        <v>0</v>
      </c>
      <c r="J131" s="173">
        <v>0</v>
      </c>
      <c r="K131" s="174">
        <v>642000</v>
      </c>
      <c r="L131" s="174"/>
    </row>
    <row r="132" spans="1:12" ht="15" customHeight="1" x14ac:dyDescent="0.25">
      <c r="A132" s="169" t="s">
        <v>270</v>
      </c>
      <c r="D132" s="172" t="s">
        <v>33</v>
      </c>
      <c r="E132" s="172"/>
      <c r="F132" s="164">
        <f>SUM(F134:F138)</f>
        <v>5000000</v>
      </c>
      <c r="G132" s="164">
        <f t="shared" ref="G132:K132" si="14">SUM(G134:G138)</f>
        <v>0</v>
      </c>
      <c r="H132" s="164">
        <f t="shared" si="14"/>
        <v>0</v>
      </c>
      <c r="I132" s="164">
        <f t="shared" si="14"/>
        <v>190000</v>
      </c>
      <c r="J132" s="164">
        <f t="shared" si="14"/>
        <v>190000</v>
      </c>
      <c r="K132" s="164">
        <f t="shared" si="14"/>
        <v>4810000</v>
      </c>
    </row>
    <row r="134" spans="1:12" ht="15" customHeight="1" x14ac:dyDescent="0.25">
      <c r="E134" s="169" t="s">
        <v>222</v>
      </c>
      <c r="F134" s="173">
        <v>876000</v>
      </c>
      <c r="G134" s="173">
        <v>0</v>
      </c>
      <c r="H134" s="174">
        <v>0</v>
      </c>
      <c r="I134" s="174">
        <v>0</v>
      </c>
      <c r="J134" s="173">
        <v>0</v>
      </c>
      <c r="K134" s="174">
        <v>876000</v>
      </c>
      <c r="L134" s="174"/>
    </row>
    <row r="135" spans="1:12" ht="15" customHeight="1" x14ac:dyDescent="0.25">
      <c r="E135" s="169" t="s">
        <v>226</v>
      </c>
      <c r="F135" s="173">
        <v>300000</v>
      </c>
      <c r="G135" s="173">
        <v>0</v>
      </c>
      <c r="H135" s="174">
        <v>0</v>
      </c>
      <c r="I135" s="174">
        <v>110000</v>
      </c>
      <c r="J135" s="173">
        <v>110000</v>
      </c>
      <c r="K135" s="174">
        <v>190000</v>
      </c>
      <c r="L135" s="174"/>
    </row>
    <row r="136" spans="1:12" ht="15" customHeight="1" x14ac:dyDescent="0.25">
      <c r="E136" s="169" t="s">
        <v>227</v>
      </c>
      <c r="F136" s="173">
        <v>170000</v>
      </c>
      <c r="G136" s="173">
        <v>0</v>
      </c>
      <c r="H136" s="174">
        <v>0</v>
      </c>
      <c r="I136" s="174">
        <v>80000</v>
      </c>
      <c r="J136" s="173">
        <v>80000</v>
      </c>
      <c r="K136" s="174">
        <v>90000</v>
      </c>
      <c r="L136" s="174"/>
    </row>
    <row r="137" spans="1:12" ht="15" customHeight="1" x14ac:dyDescent="0.25">
      <c r="E137" s="169" t="s">
        <v>55</v>
      </c>
      <c r="F137" s="173">
        <v>3000000</v>
      </c>
      <c r="G137" s="173">
        <v>0</v>
      </c>
      <c r="H137" s="174">
        <v>0</v>
      </c>
      <c r="I137" s="174">
        <v>0</v>
      </c>
      <c r="J137" s="173">
        <v>0</v>
      </c>
      <c r="K137" s="174">
        <v>3000000</v>
      </c>
      <c r="L137" s="174"/>
    </row>
    <row r="138" spans="1:12" ht="15" customHeight="1" x14ac:dyDescent="0.25">
      <c r="E138" s="169" t="s">
        <v>49</v>
      </c>
      <c r="F138" s="173">
        <v>654000</v>
      </c>
      <c r="G138" s="173">
        <v>0</v>
      </c>
      <c r="H138" s="174">
        <v>0</v>
      </c>
      <c r="I138" s="174">
        <v>0</v>
      </c>
      <c r="J138" s="173">
        <v>0</v>
      </c>
      <c r="K138" s="174">
        <v>654000</v>
      </c>
      <c r="L138" s="174"/>
    </row>
    <row r="139" spans="1:12" ht="15" customHeight="1" x14ac:dyDescent="0.25">
      <c r="A139" s="169" t="s">
        <v>242</v>
      </c>
      <c r="D139" s="172" t="s">
        <v>183</v>
      </c>
      <c r="E139" s="172"/>
      <c r="F139" s="164">
        <f>SUM(F141:F145)</f>
        <v>5000000</v>
      </c>
      <c r="G139" s="164">
        <f t="shared" ref="G139:K139" si="15">SUM(G141:G145)</f>
        <v>0</v>
      </c>
      <c r="H139" s="164">
        <f t="shared" si="15"/>
        <v>0</v>
      </c>
      <c r="I139" s="164">
        <f t="shared" si="15"/>
        <v>360000</v>
      </c>
      <c r="J139" s="164">
        <f t="shared" si="15"/>
        <v>360000</v>
      </c>
      <c r="K139" s="164">
        <f t="shared" si="15"/>
        <v>4640000</v>
      </c>
    </row>
    <row r="141" spans="1:12" ht="15" customHeight="1" x14ac:dyDescent="0.25">
      <c r="E141" s="169" t="s">
        <v>222</v>
      </c>
      <c r="F141" s="173">
        <v>816000</v>
      </c>
      <c r="G141" s="173">
        <v>0</v>
      </c>
      <c r="H141" s="174">
        <v>0</v>
      </c>
      <c r="I141" s="174">
        <v>0</v>
      </c>
      <c r="J141" s="173">
        <v>0</v>
      </c>
      <c r="K141" s="174">
        <v>816000</v>
      </c>
      <c r="L141" s="174"/>
    </row>
    <row r="142" spans="1:12" ht="15" customHeight="1" x14ac:dyDescent="0.25">
      <c r="E142" s="169" t="s">
        <v>226</v>
      </c>
      <c r="F142" s="173">
        <v>240000</v>
      </c>
      <c r="G142" s="173">
        <v>0</v>
      </c>
      <c r="H142" s="174">
        <v>0</v>
      </c>
      <c r="I142" s="174">
        <v>0</v>
      </c>
      <c r="J142" s="173">
        <v>0</v>
      </c>
      <c r="K142" s="174">
        <v>240000</v>
      </c>
      <c r="L142" s="174"/>
    </row>
    <row r="143" spans="1:12" ht="15" customHeight="1" x14ac:dyDescent="0.25">
      <c r="E143" s="169" t="s">
        <v>227</v>
      </c>
      <c r="F143" s="173">
        <v>170000</v>
      </c>
      <c r="G143" s="173">
        <v>0</v>
      </c>
      <c r="H143" s="174">
        <v>0</v>
      </c>
      <c r="I143" s="174">
        <v>0</v>
      </c>
      <c r="J143" s="173">
        <v>0</v>
      </c>
      <c r="K143" s="174">
        <v>170000</v>
      </c>
      <c r="L143" s="174"/>
    </row>
    <row r="144" spans="1:12" ht="15" customHeight="1" x14ac:dyDescent="0.25">
      <c r="E144" s="169" t="s">
        <v>55</v>
      </c>
      <c r="F144" s="173">
        <v>3000000</v>
      </c>
      <c r="G144" s="173">
        <v>0</v>
      </c>
      <c r="H144" s="174">
        <v>0</v>
      </c>
      <c r="I144" s="174">
        <v>360000</v>
      </c>
      <c r="J144" s="173">
        <v>360000</v>
      </c>
      <c r="K144" s="174">
        <v>2640000</v>
      </c>
      <c r="L144" s="174"/>
    </row>
    <row r="145" spans="1:12" ht="15" customHeight="1" x14ac:dyDescent="0.25">
      <c r="E145" s="169" t="s">
        <v>49</v>
      </c>
      <c r="F145" s="173">
        <v>774000</v>
      </c>
      <c r="G145" s="173">
        <v>0</v>
      </c>
      <c r="H145" s="174">
        <v>0</v>
      </c>
      <c r="I145" s="174">
        <v>0</v>
      </c>
      <c r="J145" s="173">
        <v>0</v>
      </c>
      <c r="K145" s="174">
        <v>774000</v>
      </c>
      <c r="L145" s="174"/>
    </row>
    <row r="147" spans="1:12" ht="15" customHeight="1" x14ac:dyDescent="0.25">
      <c r="F147" s="173">
        <v>391340000</v>
      </c>
      <c r="G147" s="173">
        <v>0</v>
      </c>
      <c r="H147" s="174">
        <v>0</v>
      </c>
      <c r="I147" s="174">
        <v>33691609</v>
      </c>
      <c r="J147" s="173">
        <v>33691609</v>
      </c>
      <c r="K147" s="174">
        <v>357648391</v>
      </c>
      <c r="L147" s="174"/>
    </row>
    <row r="149" spans="1:12" ht="15" customHeight="1" x14ac:dyDescent="0.25">
      <c r="B149" s="170" t="s">
        <v>243</v>
      </c>
      <c r="C149" s="170"/>
      <c r="D149" s="170"/>
      <c r="E149" s="170"/>
    </row>
    <row r="151" spans="1:12" ht="15" customHeight="1" x14ac:dyDescent="0.25">
      <c r="A151" s="169" t="s">
        <v>74</v>
      </c>
      <c r="B151" s="170" t="s">
        <v>115</v>
      </c>
      <c r="C151" s="170"/>
      <c r="D151" s="170"/>
      <c r="E151" s="170"/>
      <c r="F151" s="173">
        <v>2548201559</v>
      </c>
      <c r="G151" s="173">
        <v>0</v>
      </c>
      <c r="H151" s="174">
        <v>316494337</v>
      </c>
      <c r="I151" s="174">
        <v>0</v>
      </c>
      <c r="J151" s="173">
        <v>316494337</v>
      </c>
      <c r="K151" s="174">
        <v>2231707222</v>
      </c>
      <c r="L151" s="174"/>
    </row>
    <row r="153" spans="1:12" ht="15" customHeight="1" x14ac:dyDescent="0.25">
      <c r="A153" s="169" t="s">
        <v>244</v>
      </c>
      <c r="C153" s="171" t="s">
        <v>117</v>
      </c>
      <c r="D153" s="171"/>
      <c r="E153" s="171"/>
      <c r="F153" s="173">
        <v>2000000</v>
      </c>
      <c r="G153" s="173">
        <v>0</v>
      </c>
      <c r="H153" s="174">
        <v>0</v>
      </c>
      <c r="I153" s="174">
        <v>0</v>
      </c>
      <c r="J153" s="173">
        <v>0</v>
      </c>
      <c r="K153" s="174">
        <v>2000000</v>
      </c>
      <c r="L153" s="174"/>
    </row>
    <row r="155" spans="1:12" ht="15" customHeight="1" x14ac:dyDescent="0.25">
      <c r="A155" s="169" t="s">
        <v>246</v>
      </c>
      <c r="D155" s="175" t="s">
        <v>121</v>
      </c>
      <c r="E155" s="175"/>
      <c r="F155" s="174">
        <v>2000000</v>
      </c>
      <c r="G155" s="174">
        <v>0</v>
      </c>
      <c r="H155" s="174">
        <v>0</v>
      </c>
      <c r="I155" s="174">
        <v>0</v>
      </c>
      <c r="J155" s="174">
        <v>0</v>
      </c>
      <c r="K155" s="174">
        <v>2000000</v>
      </c>
      <c r="L155" s="174"/>
    </row>
    <row r="156" spans="1:12" ht="15" customHeight="1" x14ac:dyDescent="0.25">
      <c r="A156" s="169"/>
      <c r="D156" s="175"/>
      <c r="E156" s="175"/>
      <c r="F156" s="174"/>
      <c r="G156" s="174"/>
      <c r="H156" s="174"/>
      <c r="I156" s="174"/>
      <c r="J156" s="174"/>
      <c r="K156" s="174"/>
      <c r="L156" s="174"/>
    </row>
    <row r="157" spans="1:12" ht="15" customHeight="1" x14ac:dyDescent="0.25">
      <c r="D157" s="175"/>
      <c r="E157" s="175"/>
    </row>
    <row r="159" spans="1:12" ht="15" customHeight="1" x14ac:dyDescent="0.25">
      <c r="A159" s="169" t="s">
        <v>247</v>
      </c>
      <c r="C159" s="171" t="s">
        <v>24</v>
      </c>
      <c r="D159" s="171"/>
      <c r="E159" s="171"/>
      <c r="F159" s="173">
        <v>2484881559</v>
      </c>
      <c r="G159" s="173">
        <v>0</v>
      </c>
      <c r="H159" s="174">
        <v>316494337</v>
      </c>
      <c r="I159" s="174">
        <v>0</v>
      </c>
      <c r="J159" s="173">
        <v>316494337</v>
      </c>
      <c r="K159" s="174">
        <v>2168387222</v>
      </c>
      <c r="L159" s="174"/>
    </row>
    <row r="161" spans="1:12" ht="15" customHeight="1" x14ac:dyDescent="0.25">
      <c r="A161" s="169" t="s">
        <v>248</v>
      </c>
      <c r="D161" s="172" t="s">
        <v>124</v>
      </c>
      <c r="E161" s="172"/>
      <c r="F161" s="173">
        <v>2478069559</v>
      </c>
      <c r="G161" s="173">
        <v>0</v>
      </c>
      <c r="H161" s="174">
        <v>316494337</v>
      </c>
      <c r="I161" s="174">
        <v>0</v>
      </c>
      <c r="J161" s="173">
        <v>316494337</v>
      </c>
      <c r="K161" s="174">
        <v>2161575222</v>
      </c>
      <c r="L161" s="174"/>
    </row>
    <row r="162" spans="1:12" ht="15" customHeight="1" x14ac:dyDescent="0.25">
      <c r="A162" s="169" t="s">
        <v>249</v>
      </c>
      <c r="D162" s="172" t="s">
        <v>48</v>
      </c>
      <c r="E162" s="172"/>
      <c r="F162" s="173">
        <v>3000000</v>
      </c>
      <c r="G162" s="173">
        <v>0</v>
      </c>
      <c r="H162" s="174">
        <v>0</v>
      </c>
      <c r="I162" s="174">
        <v>0</v>
      </c>
      <c r="J162" s="173">
        <v>0</v>
      </c>
      <c r="K162" s="174">
        <v>3000000</v>
      </c>
      <c r="L162" s="174"/>
    </row>
    <row r="163" spans="1:12" ht="15" customHeight="1" x14ac:dyDescent="0.25">
      <c r="A163" s="169" t="s">
        <v>250</v>
      </c>
      <c r="D163" s="175" t="s">
        <v>127</v>
      </c>
      <c r="E163" s="175"/>
      <c r="F163" s="174">
        <v>2000000</v>
      </c>
      <c r="G163" s="174">
        <v>0</v>
      </c>
      <c r="H163" s="174">
        <v>0</v>
      </c>
      <c r="I163" s="174">
        <v>0</v>
      </c>
      <c r="J163" s="174">
        <v>0</v>
      </c>
      <c r="K163" s="174">
        <v>2000000</v>
      </c>
      <c r="L163" s="174"/>
    </row>
    <row r="164" spans="1:12" ht="15" customHeight="1" x14ac:dyDescent="0.25">
      <c r="A164" s="169"/>
      <c r="D164" s="175"/>
      <c r="E164" s="175"/>
      <c r="F164" s="174"/>
      <c r="G164" s="174"/>
      <c r="H164" s="174"/>
      <c r="I164" s="174"/>
      <c r="J164" s="174"/>
      <c r="K164" s="174"/>
      <c r="L164" s="174"/>
    </row>
    <row r="165" spans="1:12" ht="15" customHeight="1" x14ac:dyDescent="0.25">
      <c r="D165" s="175"/>
      <c r="E165" s="175"/>
    </row>
    <row r="166" spans="1:12" ht="15" customHeight="1" x14ac:dyDescent="0.25">
      <c r="A166" s="169" t="s">
        <v>251</v>
      </c>
      <c r="D166" s="172" t="s">
        <v>129</v>
      </c>
      <c r="E166" s="172"/>
      <c r="F166" s="173">
        <v>1812000</v>
      </c>
      <c r="G166" s="173">
        <v>0</v>
      </c>
      <c r="H166" s="174">
        <v>0</v>
      </c>
      <c r="I166" s="174">
        <v>0</v>
      </c>
      <c r="J166" s="173">
        <v>0</v>
      </c>
      <c r="K166" s="174">
        <v>1812000</v>
      </c>
      <c r="L166" s="174"/>
    </row>
    <row r="168" spans="1:12" ht="15" customHeight="1" x14ac:dyDescent="0.25">
      <c r="A168" s="169" t="s">
        <v>219</v>
      </c>
      <c r="C168" s="171" t="s">
        <v>25</v>
      </c>
      <c r="D168" s="171"/>
      <c r="E168" s="171"/>
      <c r="F168" s="173">
        <v>3000000</v>
      </c>
      <c r="G168" s="173">
        <v>0</v>
      </c>
      <c r="H168" s="174">
        <v>0</v>
      </c>
      <c r="I168" s="174">
        <v>0</v>
      </c>
      <c r="J168" s="173">
        <v>0</v>
      </c>
      <c r="K168" s="174">
        <v>3000000</v>
      </c>
      <c r="L168" s="174"/>
    </row>
    <row r="170" spans="1:12" ht="15" customHeight="1" x14ac:dyDescent="0.25">
      <c r="A170" s="169" t="s">
        <v>253</v>
      </c>
      <c r="D170" s="172" t="s">
        <v>56</v>
      </c>
      <c r="E170" s="172"/>
      <c r="F170" s="173">
        <v>3000000</v>
      </c>
      <c r="G170" s="173">
        <v>0</v>
      </c>
      <c r="H170" s="174">
        <v>0</v>
      </c>
      <c r="I170" s="174">
        <v>0</v>
      </c>
      <c r="J170" s="173">
        <v>0</v>
      </c>
      <c r="K170" s="174">
        <v>3000000</v>
      </c>
      <c r="L170" s="174"/>
    </row>
    <row r="172" spans="1:12" ht="15" customHeight="1" x14ac:dyDescent="0.25">
      <c r="A172" s="169" t="s">
        <v>254</v>
      </c>
      <c r="C172" s="171" t="s">
        <v>26</v>
      </c>
      <c r="D172" s="171"/>
      <c r="E172" s="171"/>
      <c r="F172" s="173">
        <v>4000000</v>
      </c>
      <c r="G172" s="173">
        <v>0</v>
      </c>
      <c r="H172" s="174">
        <v>0</v>
      </c>
      <c r="I172" s="174">
        <v>0</v>
      </c>
      <c r="J172" s="173">
        <v>0</v>
      </c>
      <c r="K172" s="174">
        <v>4000000</v>
      </c>
      <c r="L172" s="174"/>
    </row>
    <row r="174" spans="1:12" ht="15" customHeight="1" x14ac:dyDescent="0.25">
      <c r="A174" s="169" t="s">
        <v>255</v>
      </c>
      <c r="D174" s="172" t="s">
        <v>138</v>
      </c>
      <c r="E174" s="172"/>
      <c r="F174" s="173">
        <v>4000000</v>
      </c>
      <c r="G174" s="173">
        <v>0</v>
      </c>
      <c r="H174" s="174">
        <v>0</v>
      </c>
      <c r="I174" s="174">
        <v>0</v>
      </c>
      <c r="J174" s="173">
        <v>0</v>
      </c>
      <c r="K174" s="174">
        <v>4000000</v>
      </c>
      <c r="L174" s="174"/>
    </row>
    <row r="176" spans="1:12" ht="15" customHeight="1" x14ac:dyDescent="0.25">
      <c r="A176" s="169" t="s">
        <v>233</v>
      </c>
      <c r="C176" s="171" t="s">
        <v>30</v>
      </c>
      <c r="D176" s="171"/>
      <c r="E176" s="171"/>
      <c r="F176" s="173">
        <v>54320000</v>
      </c>
      <c r="G176" s="173">
        <v>0</v>
      </c>
      <c r="H176" s="174">
        <v>0</v>
      </c>
      <c r="I176" s="174">
        <v>0</v>
      </c>
      <c r="J176" s="173">
        <v>0</v>
      </c>
      <c r="K176" s="174">
        <v>54320000</v>
      </c>
      <c r="L176" s="174"/>
    </row>
    <row r="178" spans="1:12" ht="15" customHeight="1" x14ac:dyDescent="0.25">
      <c r="A178" s="169" t="s">
        <v>257</v>
      </c>
      <c r="D178" s="172" t="s">
        <v>61</v>
      </c>
      <c r="E178" s="172"/>
      <c r="F178" s="173">
        <v>9700000</v>
      </c>
      <c r="G178" s="173">
        <v>0</v>
      </c>
      <c r="H178" s="174">
        <v>0</v>
      </c>
      <c r="I178" s="174">
        <v>0</v>
      </c>
      <c r="J178" s="173">
        <v>0</v>
      </c>
      <c r="K178" s="174">
        <v>9700000</v>
      </c>
      <c r="L178" s="174"/>
    </row>
    <row r="179" spans="1:12" ht="15" customHeight="1" x14ac:dyDescent="0.25">
      <c r="A179" s="169" t="s">
        <v>258</v>
      </c>
      <c r="D179" s="175" t="s">
        <v>150</v>
      </c>
      <c r="E179" s="175"/>
      <c r="F179" s="174">
        <v>44620000</v>
      </c>
      <c r="G179" s="174">
        <v>0</v>
      </c>
      <c r="H179" s="174">
        <v>0</v>
      </c>
      <c r="I179" s="174">
        <v>0</v>
      </c>
      <c r="J179" s="174">
        <v>0</v>
      </c>
      <c r="K179" s="174">
        <v>44620000</v>
      </c>
      <c r="L179" s="174"/>
    </row>
    <row r="180" spans="1:12" ht="15" customHeight="1" x14ac:dyDescent="0.25">
      <c r="A180" s="169"/>
      <c r="D180" s="175"/>
      <c r="E180" s="175"/>
      <c r="F180" s="174"/>
      <c r="G180" s="174"/>
      <c r="H180" s="174"/>
      <c r="I180" s="174"/>
      <c r="J180" s="174"/>
      <c r="K180" s="174"/>
      <c r="L180" s="174"/>
    </row>
    <row r="181" spans="1:12" ht="15" customHeight="1" x14ac:dyDescent="0.25">
      <c r="D181" s="175"/>
      <c r="E181" s="175"/>
    </row>
    <row r="183" spans="1:12" ht="15" customHeight="1" x14ac:dyDescent="0.25">
      <c r="A183" s="169" t="s">
        <v>70</v>
      </c>
      <c r="B183" s="170" t="s">
        <v>151</v>
      </c>
      <c r="C183" s="170"/>
      <c r="D183" s="170"/>
      <c r="E183" s="170"/>
      <c r="F183" s="173">
        <v>2583000</v>
      </c>
      <c r="G183" s="173">
        <v>0</v>
      </c>
      <c r="H183" s="174">
        <v>0</v>
      </c>
      <c r="I183" s="174">
        <v>0</v>
      </c>
      <c r="J183" s="173">
        <v>0</v>
      </c>
      <c r="K183" s="174">
        <v>2583000</v>
      </c>
      <c r="L183" s="174"/>
    </row>
    <row r="185" spans="1:12" ht="15" customHeight="1" x14ac:dyDescent="0.25">
      <c r="A185" s="169" t="s">
        <v>259</v>
      </c>
      <c r="C185" s="177" t="s">
        <v>153</v>
      </c>
      <c r="D185" s="177"/>
      <c r="E185" s="177"/>
      <c r="F185" s="174">
        <v>2583000</v>
      </c>
      <c r="G185" s="174">
        <v>0</v>
      </c>
      <c r="H185" s="174">
        <v>0</v>
      </c>
      <c r="I185" s="174">
        <v>0</v>
      </c>
      <c r="J185" s="174">
        <v>0</v>
      </c>
      <c r="K185" s="174">
        <v>2583000</v>
      </c>
      <c r="L185" s="174"/>
    </row>
    <row r="186" spans="1:12" ht="15" customHeight="1" x14ac:dyDescent="0.25">
      <c r="A186" s="169"/>
      <c r="C186" s="177"/>
      <c r="D186" s="177"/>
      <c r="E186" s="177"/>
      <c r="F186" s="174"/>
      <c r="G186" s="174"/>
      <c r="H186" s="174"/>
      <c r="I186" s="174"/>
      <c r="J186" s="174"/>
      <c r="K186" s="174"/>
      <c r="L186" s="174"/>
    </row>
    <row r="187" spans="1:12" ht="15" customHeight="1" x14ac:dyDescent="0.25">
      <c r="C187" s="177"/>
      <c r="D187" s="177"/>
      <c r="E187" s="177"/>
    </row>
    <row r="189" spans="1:12" ht="15" customHeight="1" x14ac:dyDescent="0.25">
      <c r="A189" s="169" t="s">
        <v>260</v>
      </c>
      <c r="D189" s="172" t="s">
        <v>155</v>
      </c>
      <c r="E189" s="172"/>
      <c r="F189" s="173">
        <v>2583000</v>
      </c>
      <c r="G189" s="173">
        <v>0</v>
      </c>
      <c r="H189" s="174">
        <v>0</v>
      </c>
      <c r="I189" s="174">
        <v>0</v>
      </c>
      <c r="J189" s="173">
        <v>0</v>
      </c>
      <c r="K189" s="174">
        <v>2583000</v>
      </c>
      <c r="L189" s="174"/>
    </row>
    <row r="191" spans="1:12" ht="15" customHeight="1" x14ac:dyDescent="0.25">
      <c r="A191" s="169" t="s">
        <v>72</v>
      </c>
      <c r="B191" s="170" t="s">
        <v>161</v>
      </c>
      <c r="C191" s="170"/>
      <c r="D191" s="170"/>
      <c r="E191" s="170"/>
      <c r="F191" s="173">
        <v>78831000</v>
      </c>
      <c r="G191" s="173">
        <v>0</v>
      </c>
      <c r="H191" s="174">
        <v>0</v>
      </c>
      <c r="I191" s="174">
        <v>0</v>
      </c>
      <c r="J191" s="173">
        <v>0</v>
      </c>
      <c r="K191" s="174">
        <v>78831000</v>
      </c>
      <c r="L191" s="174"/>
    </row>
    <row r="193" spans="1:12" ht="15" customHeight="1" x14ac:dyDescent="0.25">
      <c r="A193" s="169" t="s">
        <v>261</v>
      </c>
      <c r="C193" s="171" t="s">
        <v>65</v>
      </c>
      <c r="D193" s="171"/>
      <c r="E193" s="171"/>
      <c r="F193" s="173">
        <v>72000000</v>
      </c>
      <c r="G193" s="173">
        <v>0</v>
      </c>
      <c r="H193" s="174">
        <v>0</v>
      </c>
      <c r="I193" s="174">
        <v>0</v>
      </c>
      <c r="J193" s="173">
        <v>0</v>
      </c>
      <c r="K193" s="174">
        <v>72000000</v>
      </c>
      <c r="L193" s="174"/>
    </row>
    <row r="195" spans="1:12" ht="15" customHeight="1" x14ac:dyDescent="0.25">
      <c r="A195" s="169" t="s">
        <v>262</v>
      </c>
      <c r="D195" s="175" t="s">
        <v>164</v>
      </c>
      <c r="E195" s="175"/>
      <c r="F195" s="174">
        <v>72000000</v>
      </c>
      <c r="G195" s="174">
        <v>0</v>
      </c>
      <c r="H195" s="174">
        <v>0</v>
      </c>
      <c r="I195" s="174">
        <v>0</v>
      </c>
      <c r="J195" s="174">
        <v>0</v>
      </c>
      <c r="K195" s="174">
        <v>72000000</v>
      </c>
      <c r="L195" s="174"/>
    </row>
    <row r="196" spans="1:12" ht="15" customHeight="1" x14ac:dyDescent="0.25">
      <c r="A196" s="169"/>
      <c r="D196" s="175"/>
      <c r="E196" s="175"/>
      <c r="F196" s="174"/>
      <c r="G196" s="174"/>
      <c r="H196" s="174"/>
      <c r="I196" s="174"/>
      <c r="J196" s="174"/>
      <c r="K196" s="174"/>
      <c r="L196" s="174"/>
    </row>
    <row r="197" spans="1:12" ht="15" customHeight="1" x14ac:dyDescent="0.25">
      <c r="D197" s="175"/>
      <c r="E197" s="175"/>
    </row>
    <row r="199" spans="1:12" ht="15" customHeight="1" x14ac:dyDescent="0.25">
      <c r="A199" s="169" t="s">
        <v>264</v>
      </c>
      <c r="C199" s="177" t="s">
        <v>167</v>
      </c>
      <c r="D199" s="177"/>
      <c r="E199" s="177"/>
      <c r="F199" s="174">
        <v>6831000</v>
      </c>
      <c r="G199" s="174">
        <v>0</v>
      </c>
      <c r="H199" s="174">
        <v>0</v>
      </c>
      <c r="I199" s="174">
        <v>0</v>
      </c>
      <c r="J199" s="174">
        <v>0</v>
      </c>
      <c r="K199" s="174">
        <v>6831000</v>
      </c>
      <c r="L199" s="174"/>
    </row>
    <row r="200" spans="1:12" ht="15" customHeight="1" x14ac:dyDescent="0.25">
      <c r="A200" s="169"/>
      <c r="C200" s="177"/>
      <c r="D200" s="177"/>
      <c r="E200" s="177"/>
      <c r="F200" s="174"/>
      <c r="G200" s="174"/>
      <c r="H200" s="174"/>
      <c r="I200" s="174"/>
      <c r="J200" s="174"/>
      <c r="K200" s="174"/>
      <c r="L200" s="174"/>
    </row>
    <row r="201" spans="1:12" ht="15" customHeight="1" x14ac:dyDescent="0.25">
      <c r="C201" s="177"/>
      <c r="D201" s="177"/>
      <c r="E201" s="177"/>
    </row>
    <row r="203" spans="1:12" ht="15" customHeight="1" x14ac:dyDescent="0.25">
      <c r="A203" s="169" t="s">
        <v>265</v>
      </c>
      <c r="D203" s="175" t="s">
        <v>169</v>
      </c>
      <c r="E203" s="175"/>
      <c r="F203" s="174">
        <v>6831000</v>
      </c>
      <c r="G203" s="174">
        <v>0</v>
      </c>
      <c r="H203" s="174">
        <v>0</v>
      </c>
      <c r="I203" s="174">
        <v>0</v>
      </c>
      <c r="J203" s="174">
        <v>0</v>
      </c>
      <c r="K203" s="174">
        <v>6831000</v>
      </c>
      <c r="L203" s="174"/>
    </row>
    <row r="204" spans="1:12" ht="15" customHeight="1" x14ac:dyDescent="0.25">
      <c r="A204" s="169"/>
      <c r="D204" s="175"/>
      <c r="E204" s="175"/>
      <c r="F204" s="174"/>
      <c r="G204" s="174"/>
      <c r="H204" s="174"/>
      <c r="I204" s="174"/>
      <c r="J204" s="174"/>
      <c r="K204" s="174"/>
      <c r="L204" s="174"/>
    </row>
    <row r="205" spans="1:12" ht="15" customHeight="1" x14ac:dyDescent="0.25">
      <c r="D205" s="175"/>
      <c r="E205" s="175"/>
    </row>
    <row r="206" spans="1:12" ht="15" customHeight="1" x14ac:dyDescent="0.25">
      <c r="D206" s="175"/>
      <c r="E206" s="175"/>
    </row>
    <row r="208" spans="1:12" ht="15" customHeight="1" x14ac:dyDescent="0.25">
      <c r="A208" s="169" t="s">
        <v>75</v>
      </c>
      <c r="B208" s="170" t="s">
        <v>170</v>
      </c>
      <c r="C208" s="170"/>
      <c r="D208" s="170"/>
      <c r="E208" s="170"/>
      <c r="F208" s="173">
        <v>7846000</v>
      </c>
      <c r="G208" s="173">
        <v>0</v>
      </c>
      <c r="H208" s="174">
        <v>0</v>
      </c>
      <c r="I208" s="174">
        <v>0</v>
      </c>
      <c r="J208" s="173">
        <v>0</v>
      </c>
      <c r="K208" s="174">
        <v>7846000</v>
      </c>
      <c r="L208" s="174"/>
    </row>
    <row r="210" spans="1:12" ht="15" customHeight="1" x14ac:dyDescent="0.25">
      <c r="F210" s="173">
        <v>7846000</v>
      </c>
      <c r="G210" s="173">
        <v>0</v>
      </c>
      <c r="H210" s="174">
        <v>0</v>
      </c>
      <c r="I210" s="174">
        <v>0</v>
      </c>
      <c r="J210" s="173">
        <v>0</v>
      </c>
      <c r="K210" s="174">
        <v>7846000</v>
      </c>
      <c r="L210" s="174"/>
    </row>
    <row r="211" spans="1:12" ht="15" customHeight="1" x14ac:dyDescent="0.25">
      <c r="A211" s="169" t="s">
        <v>266</v>
      </c>
      <c r="C211" s="177" t="s">
        <v>172</v>
      </c>
      <c r="D211" s="177"/>
      <c r="E211" s="177"/>
    </row>
    <row r="212" spans="1:12" ht="15" customHeight="1" x14ac:dyDescent="0.25">
      <c r="A212" s="169"/>
      <c r="C212" s="177"/>
      <c r="D212" s="177"/>
      <c r="E212" s="177"/>
    </row>
    <row r="214" spans="1:12" ht="15" customHeight="1" x14ac:dyDescent="0.25">
      <c r="A214" s="169" t="s">
        <v>267</v>
      </c>
      <c r="D214" s="175" t="s">
        <v>174</v>
      </c>
      <c r="E214" s="175"/>
      <c r="F214" s="174">
        <v>4098000</v>
      </c>
      <c r="G214" s="174">
        <v>0</v>
      </c>
      <c r="H214" s="174">
        <v>0</v>
      </c>
      <c r="I214" s="174">
        <v>0</v>
      </c>
      <c r="J214" s="174">
        <v>0</v>
      </c>
      <c r="K214" s="174">
        <v>4098000</v>
      </c>
      <c r="L214" s="174"/>
    </row>
    <row r="215" spans="1:12" ht="15" customHeight="1" x14ac:dyDescent="0.25">
      <c r="A215" s="169"/>
      <c r="D215" s="175"/>
      <c r="E215" s="175"/>
      <c r="F215" s="174"/>
      <c r="G215" s="174"/>
      <c r="H215" s="174"/>
      <c r="I215" s="174"/>
      <c r="J215" s="174"/>
      <c r="K215" s="174"/>
      <c r="L215" s="174"/>
    </row>
    <row r="216" spans="1:12" ht="15" customHeight="1" x14ac:dyDescent="0.25">
      <c r="D216" s="175"/>
      <c r="E216" s="175"/>
    </row>
    <row r="217" spans="1:12" ht="15" customHeight="1" x14ac:dyDescent="0.25">
      <c r="A217" s="169" t="s">
        <v>268</v>
      </c>
      <c r="D217" s="172" t="s">
        <v>176</v>
      </c>
      <c r="E217" s="172"/>
      <c r="F217" s="173">
        <v>3748000</v>
      </c>
      <c r="G217" s="173">
        <v>0</v>
      </c>
      <c r="H217" s="174">
        <v>0</v>
      </c>
      <c r="I217" s="174">
        <v>0</v>
      </c>
      <c r="J217" s="173">
        <v>0</v>
      </c>
      <c r="K217" s="174">
        <v>3748000</v>
      </c>
      <c r="L217" s="174"/>
    </row>
    <row r="219" spans="1:12" ht="15" customHeight="1" x14ac:dyDescent="0.25">
      <c r="A219" s="169" t="s">
        <v>73</v>
      </c>
      <c r="B219" s="170" t="s">
        <v>177</v>
      </c>
      <c r="C219" s="170"/>
      <c r="D219" s="170"/>
      <c r="E219" s="170"/>
      <c r="F219" s="173">
        <v>13268000</v>
      </c>
      <c r="G219" s="173">
        <v>0</v>
      </c>
      <c r="H219" s="174">
        <v>0</v>
      </c>
      <c r="I219" s="174">
        <v>0</v>
      </c>
      <c r="J219" s="173">
        <v>0</v>
      </c>
      <c r="K219" s="174">
        <v>13268000</v>
      </c>
      <c r="L219" s="174"/>
    </row>
    <row r="221" spans="1:12" ht="15" customHeight="1" x14ac:dyDescent="0.25">
      <c r="A221" s="169" t="s">
        <v>241</v>
      </c>
      <c r="C221" s="177" t="s">
        <v>69</v>
      </c>
      <c r="D221" s="177"/>
      <c r="E221" s="177"/>
      <c r="F221" s="174">
        <v>13268000</v>
      </c>
      <c r="G221" s="174">
        <v>0</v>
      </c>
      <c r="H221" s="174">
        <v>0</v>
      </c>
      <c r="I221" s="174">
        <v>0</v>
      </c>
      <c r="J221" s="174">
        <v>0</v>
      </c>
      <c r="K221" s="174">
        <v>13268000</v>
      </c>
      <c r="L221" s="174"/>
    </row>
    <row r="222" spans="1:12" ht="15" customHeight="1" x14ac:dyDescent="0.25">
      <c r="A222" s="169"/>
      <c r="C222" s="177"/>
      <c r="D222" s="177"/>
      <c r="E222" s="177"/>
      <c r="F222" s="174"/>
      <c r="G222" s="174"/>
      <c r="H222" s="174"/>
      <c r="I222" s="174"/>
      <c r="J222" s="174"/>
      <c r="K222" s="174"/>
      <c r="L222" s="174"/>
    </row>
    <row r="223" spans="1:12" ht="15" customHeight="1" x14ac:dyDescent="0.25">
      <c r="C223" s="177"/>
      <c r="D223" s="177"/>
      <c r="E223" s="177"/>
    </row>
    <row r="225" spans="1:12" ht="15" customHeight="1" x14ac:dyDescent="0.25">
      <c r="A225" s="169" t="s">
        <v>271</v>
      </c>
      <c r="D225" s="172" t="s">
        <v>185</v>
      </c>
      <c r="E225" s="172"/>
      <c r="F225" s="173">
        <v>5352000</v>
      </c>
      <c r="G225" s="173">
        <v>0</v>
      </c>
      <c r="H225" s="174">
        <v>0</v>
      </c>
      <c r="I225" s="174">
        <v>0</v>
      </c>
      <c r="J225" s="173">
        <v>0</v>
      </c>
      <c r="K225" s="174">
        <v>5352000</v>
      </c>
      <c r="L225" s="174"/>
    </row>
    <row r="226" spans="1:12" ht="15" customHeight="1" x14ac:dyDescent="0.25">
      <c r="A226" s="169" t="s">
        <v>272</v>
      </c>
      <c r="D226" s="172" t="s">
        <v>187</v>
      </c>
      <c r="E226" s="172"/>
      <c r="F226" s="173">
        <v>3668000</v>
      </c>
      <c r="G226" s="173">
        <v>0</v>
      </c>
      <c r="H226" s="174">
        <v>0</v>
      </c>
      <c r="I226" s="174">
        <v>0</v>
      </c>
      <c r="J226" s="173">
        <v>0</v>
      </c>
      <c r="K226" s="174">
        <v>3668000</v>
      </c>
      <c r="L226" s="174"/>
    </row>
    <row r="227" spans="1:12" ht="15" customHeight="1" x14ac:dyDescent="0.25">
      <c r="A227" s="169" t="s">
        <v>273</v>
      </c>
      <c r="D227" s="172" t="s">
        <v>189</v>
      </c>
      <c r="E227" s="172"/>
      <c r="F227" s="173">
        <v>4248000</v>
      </c>
      <c r="G227" s="173">
        <v>0</v>
      </c>
      <c r="H227" s="174">
        <v>0</v>
      </c>
      <c r="I227" s="174">
        <v>0</v>
      </c>
      <c r="J227" s="173">
        <v>0</v>
      </c>
      <c r="K227" s="174">
        <v>4248000</v>
      </c>
      <c r="L227" s="174"/>
    </row>
    <row r="229" spans="1:12" ht="15" customHeight="1" x14ac:dyDescent="0.25">
      <c r="F229" s="173">
        <v>2650729559</v>
      </c>
      <c r="G229" s="173">
        <v>0</v>
      </c>
      <c r="H229" s="174">
        <v>316494337</v>
      </c>
      <c r="I229" s="174">
        <v>0</v>
      </c>
      <c r="J229" s="173">
        <v>316494337</v>
      </c>
      <c r="K229" s="174">
        <v>2334235222</v>
      </c>
      <c r="L229" s="174"/>
    </row>
    <row r="231" spans="1:12" ht="15" customHeight="1" x14ac:dyDescent="0.25">
      <c r="F231" s="173">
        <v>3042069559</v>
      </c>
      <c r="G231" s="173">
        <v>0</v>
      </c>
      <c r="H231" s="174">
        <v>316494337</v>
      </c>
      <c r="I231" s="174">
        <v>33691609</v>
      </c>
      <c r="J231" s="173">
        <v>350185946</v>
      </c>
      <c r="K231" s="174">
        <v>2691883613</v>
      </c>
      <c r="L231" s="174"/>
    </row>
    <row r="233" spans="1:12" ht="15" customHeight="1" x14ac:dyDescent="0.25">
      <c r="B233" s="170"/>
      <c r="C233" s="170"/>
      <c r="D233" s="170"/>
      <c r="E233" s="170"/>
    </row>
    <row r="234" spans="1:12" ht="15" customHeight="1" x14ac:dyDescent="0.25">
      <c r="B234" s="169"/>
      <c r="C234" s="169"/>
      <c r="D234" s="169"/>
      <c r="E234" s="169"/>
    </row>
    <row r="235" spans="1:12" ht="15" customHeight="1" x14ac:dyDescent="0.25">
      <c r="B235" s="169"/>
      <c r="C235" s="169"/>
      <c r="D235" s="169"/>
      <c r="E235" s="169"/>
    </row>
    <row r="236" spans="1:12" ht="15" customHeight="1" x14ac:dyDescent="0.25">
      <c r="B236" s="169"/>
      <c r="C236" s="169"/>
      <c r="D236" s="169"/>
      <c r="E236" s="169"/>
    </row>
    <row r="237" spans="1:12" ht="15" customHeight="1" x14ac:dyDescent="0.25">
      <c r="B237" s="169"/>
      <c r="C237" s="169"/>
      <c r="D237" s="169"/>
      <c r="E237" s="169"/>
    </row>
    <row r="238" spans="1:12" ht="15" customHeight="1" x14ac:dyDescent="0.25">
      <c r="B238" s="168"/>
      <c r="C238" s="168"/>
      <c r="D238" s="168"/>
      <c r="E238" s="168"/>
    </row>
    <row r="240" spans="1:12" ht="15" customHeight="1" x14ac:dyDescent="0.25">
      <c r="B240" s="170"/>
      <c r="C240" s="170"/>
      <c r="D240" s="170"/>
      <c r="E240" s="170"/>
    </row>
    <row r="241" spans="2:12" ht="15" customHeight="1" x14ac:dyDescent="0.25">
      <c r="B241" s="170"/>
      <c r="C241" s="170"/>
      <c r="D241" s="170"/>
      <c r="E241" s="170"/>
    </row>
    <row r="242" spans="2:12" ht="15" customHeight="1" x14ac:dyDescent="0.25">
      <c r="B242" s="169"/>
      <c r="C242" s="169"/>
      <c r="D242" s="169"/>
      <c r="E242" s="169"/>
    </row>
    <row r="243" spans="2:12" ht="15" customHeight="1" x14ac:dyDescent="0.25">
      <c r="B243" s="169"/>
      <c r="C243" s="169"/>
      <c r="D243" s="169"/>
      <c r="E243" s="169"/>
    </row>
    <row r="244" spans="2:12" ht="15" customHeight="1" x14ac:dyDescent="0.25">
      <c r="B244" s="169"/>
      <c r="C244" s="169"/>
      <c r="D244" s="169"/>
      <c r="E244" s="169"/>
    </row>
    <row r="245" spans="2:12" ht="15" customHeight="1" x14ac:dyDescent="0.25">
      <c r="B245" s="169"/>
      <c r="C245" s="169"/>
      <c r="D245" s="169"/>
      <c r="E245" s="169"/>
    </row>
    <row r="246" spans="2:12" ht="15" customHeight="1" x14ac:dyDescent="0.25">
      <c r="B246" s="168"/>
      <c r="C246" s="168"/>
      <c r="D246" s="168"/>
      <c r="E246" s="168"/>
    </row>
    <row r="248" spans="2:12" ht="15" customHeight="1" x14ac:dyDescent="0.25">
      <c r="B248" s="168"/>
      <c r="C248" s="168"/>
      <c r="D248" s="168"/>
      <c r="E248" s="168"/>
    </row>
    <row r="250" spans="2:12" ht="15" customHeight="1" x14ac:dyDescent="0.25">
      <c r="B250" s="176"/>
      <c r="C250" s="176"/>
      <c r="D250" s="176"/>
      <c r="E250" s="176"/>
      <c r="J250" s="176"/>
      <c r="K250" s="176"/>
    </row>
    <row r="251" spans="2:12" ht="15" customHeight="1" x14ac:dyDescent="0.25">
      <c r="B251" s="170"/>
      <c r="C251" s="170"/>
      <c r="D251" s="170"/>
      <c r="E251" s="170"/>
      <c r="J251" s="170"/>
      <c r="K251" s="170"/>
    </row>
    <row r="253" spans="2:12" ht="15" customHeight="1" x14ac:dyDescent="0.25">
      <c r="B253" s="169"/>
      <c r="C253" s="169"/>
      <c r="D253" s="169"/>
      <c r="E253" s="169"/>
      <c r="J253" s="169"/>
      <c r="K253" s="169"/>
    </row>
    <row r="254" spans="2:12" ht="15" customHeight="1" x14ac:dyDescent="0.25">
      <c r="B254" s="176"/>
      <c r="C254" s="176"/>
      <c r="D254" s="176"/>
      <c r="E254" s="176"/>
      <c r="J254" s="176"/>
      <c r="K254" s="176"/>
    </row>
    <row r="256" spans="2:12" ht="15" customHeight="1" x14ac:dyDescent="0.25">
      <c r="I256" s="176"/>
      <c r="J256" s="176"/>
      <c r="K256" s="176"/>
      <c r="L256" s="176"/>
    </row>
    <row r="257" spans="1:12" ht="15" customHeight="1" x14ac:dyDescent="0.25">
      <c r="A257" s="176" t="s">
        <v>274</v>
      </c>
      <c r="B257" s="176"/>
      <c r="C257" s="176"/>
      <c r="D257" s="176"/>
      <c r="E257" s="176"/>
      <c r="F257" s="176"/>
      <c r="I257" s="176"/>
      <c r="J257" s="176"/>
      <c r="K257" s="176"/>
      <c r="L257" s="176"/>
    </row>
  </sheetData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4D51-9161-40AF-A75C-638E02AF803A}">
  <dimension ref="A1:AN65"/>
  <sheetViews>
    <sheetView topLeftCell="V11" workbookViewId="0">
      <selection activeCell="J132" sqref="J132"/>
    </sheetView>
  </sheetViews>
  <sheetFormatPr defaultRowHeight="12.5" x14ac:dyDescent="0.25"/>
  <cols>
    <col min="1" max="1" width="7.90625" style="139" bestFit="1" customWidth="1"/>
    <col min="2" max="2" width="35.54296875" style="140" customWidth="1"/>
    <col min="3" max="4" width="13.7265625" style="141" customWidth="1"/>
    <col min="5" max="15" width="12.1796875" style="121" bestFit="1" customWidth="1"/>
    <col min="16" max="16" width="11.1796875" style="120" bestFit="1" customWidth="1"/>
    <col min="17" max="28" width="8.7265625" style="120"/>
    <col min="29" max="40" width="8.7265625" style="122"/>
    <col min="41" max="256" width="8.7265625" style="120"/>
    <col min="257" max="257" width="7.90625" style="120" bestFit="1" customWidth="1"/>
    <col min="258" max="258" width="35.54296875" style="120" customWidth="1"/>
    <col min="259" max="260" width="13.7265625" style="120" customWidth="1"/>
    <col min="261" max="271" width="12.1796875" style="120" bestFit="1" customWidth="1"/>
    <col min="272" max="272" width="11.1796875" style="120" bestFit="1" customWidth="1"/>
    <col min="273" max="512" width="8.7265625" style="120"/>
    <col min="513" max="513" width="7.90625" style="120" bestFit="1" customWidth="1"/>
    <col min="514" max="514" width="35.54296875" style="120" customWidth="1"/>
    <col min="515" max="516" width="13.7265625" style="120" customWidth="1"/>
    <col min="517" max="527" width="12.1796875" style="120" bestFit="1" customWidth="1"/>
    <col min="528" max="528" width="11.1796875" style="120" bestFit="1" customWidth="1"/>
    <col min="529" max="768" width="8.7265625" style="120"/>
    <col min="769" max="769" width="7.90625" style="120" bestFit="1" customWidth="1"/>
    <col min="770" max="770" width="35.54296875" style="120" customWidth="1"/>
    <col min="771" max="772" width="13.7265625" style="120" customWidth="1"/>
    <col min="773" max="783" width="12.1796875" style="120" bestFit="1" customWidth="1"/>
    <col min="784" max="784" width="11.1796875" style="120" bestFit="1" customWidth="1"/>
    <col min="785" max="1024" width="8.7265625" style="120"/>
    <col min="1025" max="1025" width="7.90625" style="120" bestFit="1" customWidth="1"/>
    <col min="1026" max="1026" width="35.54296875" style="120" customWidth="1"/>
    <col min="1027" max="1028" width="13.7265625" style="120" customWidth="1"/>
    <col min="1029" max="1039" width="12.1796875" style="120" bestFit="1" customWidth="1"/>
    <col min="1040" max="1040" width="11.1796875" style="120" bestFit="1" customWidth="1"/>
    <col min="1041" max="1280" width="8.7265625" style="120"/>
    <col min="1281" max="1281" width="7.90625" style="120" bestFit="1" customWidth="1"/>
    <col min="1282" max="1282" width="35.54296875" style="120" customWidth="1"/>
    <col min="1283" max="1284" width="13.7265625" style="120" customWidth="1"/>
    <col min="1285" max="1295" width="12.1796875" style="120" bestFit="1" customWidth="1"/>
    <col min="1296" max="1296" width="11.1796875" style="120" bestFit="1" customWidth="1"/>
    <col min="1297" max="1536" width="8.7265625" style="120"/>
    <col min="1537" max="1537" width="7.90625" style="120" bestFit="1" customWidth="1"/>
    <col min="1538" max="1538" width="35.54296875" style="120" customWidth="1"/>
    <col min="1539" max="1540" width="13.7265625" style="120" customWidth="1"/>
    <col min="1541" max="1551" width="12.1796875" style="120" bestFit="1" customWidth="1"/>
    <col min="1552" max="1552" width="11.1796875" style="120" bestFit="1" customWidth="1"/>
    <col min="1553" max="1792" width="8.7265625" style="120"/>
    <col min="1793" max="1793" width="7.90625" style="120" bestFit="1" customWidth="1"/>
    <col min="1794" max="1794" width="35.54296875" style="120" customWidth="1"/>
    <col min="1795" max="1796" width="13.7265625" style="120" customWidth="1"/>
    <col min="1797" max="1807" width="12.1796875" style="120" bestFit="1" customWidth="1"/>
    <col min="1808" max="1808" width="11.1796875" style="120" bestFit="1" customWidth="1"/>
    <col min="1809" max="2048" width="8.7265625" style="120"/>
    <col min="2049" max="2049" width="7.90625" style="120" bestFit="1" customWidth="1"/>
    <col min="2050" max="2050" width="35.54296875" style="120" customWidth="1"/>
    <col min="2051" max="2052" width="13.7265625" style="120" customWidth="1"/>
    <col min="2053" max="2063" width="12.1796875" style="120" bestFit="1" customWidth="1"/>
    <col min="2064" max="2064" width="11.1796875" style="120" bestFit="1" customWidth="1"/>
    <col min="2065" max="2304" width="8.7265625" style="120"/>
    <col min="2305" max="2305" width="7.90625" style="120" bestFit="1" customWidth="1"/>
    <col min="2306" max="2306" width="35.54296875" style="120" customWidth="1"/>
    <col min="2307" max="2308" width="13.7265625" style="120" customWidth="1"/>
    <col min="2309" max="2319" width="12.1796875" style="120" bestFit="1" customWidth="1"/>
    <col min="2320" max="2320" width="11.1796875" style="120" bestFit="1" customWidth="1"/>
    <col min="2321" max="2560" width="8.7265625" style="120"/>
    <col min="2561" max="2561" width="7.90625" style="120" bestFit="1" customWidth="1"/>
    <col min="2562" max="2562" width="35.54296875" style="120" customWidth="1"/>
    <col min="2563" max="2564" width="13.7265625" style="120" customWidth="1"/>
    <col min="2565" max="2575" width="12.1796875" style="120" bestFit="1" customWidth="1"/>
    <col min="2576" max="2576" width="11.1796875" style="120" bestFit="1" customWidth="1"/>
    <col min="2577" max="2816" width="8.7265625" style="120"/>
    <col min="2817" max="2817" width="7.90625" style="120" bestFit="1" customWidth="1"/>
    <col min="2818" max="2818" width="35.54296875" style="120" customWidth="1"/>
    <col min="2819" max="2820" width="13.7265625" style="120" customWidth="1"/>
    <col min="2821" max="2831" width="12.1796875" style="120" bestFit="1" customWidth="1"/>
    <col min="2832" max="2832" width="11.1796875" style="120" bestFit="1" customWidth="1"/>
    <col min="2833" max="3072" width="8.7265625" style="120"/>
    <col min="3073" max="3073" width="7.90625" style="120" bestFit="1" customWidth="1"/>
    <col min="3074" max="3074" width="35.54296875" style="120" customWidth="1"/>
    <col min="3075" max="3076" width="13.7265625" style="120" customWidth="1"/>
    <col min="3077" max="3087" width="12.1796875" style="120" bestFit="1" customWidth="1"/>
    <col min="3088" max="3088" width="11.1796875" style="120" bestFit="1" customWidth="1"/>
    <col min="3089" max="3328" width="8.7265625" style="120"/>
    <col min="3329" max="3329" width="7.90625" style="120" bestFit="1" customWidth="1"/>
    <col min="3330" max="3330" width="35.54296875" style="120" customWidth="1"/>
    <col min="3331" max="3332" width="13.7265625" style="120" customWidth="1"/>
    <col min="3333" max="3343" width="12.1796875" style="120" bestFit="1" customWidth="1"/>
    <col min="3344" max="3344" width="11.1796875" style="120" bestFit="1" customWidth="1"/>
    <col min="3345" max="3584" width="8.7265625" style="120"/>
    <col min="3585" max="3585" width="7.90625" style="120" bestFit="1" customWidth="1"/>
    <col min="3586" max="3586" width="35.54296875" style="120" customWidth="1"/>
    <col min="3587" max="3588" width="13.7265625" style="120" customWidth="1"/>
    <col min="3589" max="3599" width="12.1796875" style="120" bestFit="1" customWidth="1"/>
    <col min="3600" max="3600" width="11.1796875" style="120" bestFit="1" customWidth="1"/>
    <col min="3601" max="3840" width="8.7265625" style="120"/>
    <col min="3841" max="3841" width="7.90625" style="120" bestFit="1" customWidth="1"/>
    <col min="3842" max="3842" width="35.54296875" style="120" customWidth="1"/>
    <col min="3843" max="3844" width="13.7265625" style="120" customWidth="1"/>
    <col min="3845" max="3855" width="12.1796875" style="120" bestFit="1" customWidth="1"/>
    <col min="3856" max="3856" width="11.1796875" style="120" bestFit="1" customWidth="1"/>
    <col min="3857" max="4096" width="8.7265625" style="120"/>
    <col min="4097" max="4097" width="7.90625" style="120" bestFit="1" customWidth="1"/>
    <col min="4098" max="4098" width="35.54296875" style="120" customWidth="1"/>
    <col min="4099" max="4100" width="13.7265625" style="120" customWidth="1"/>
    <col min="4101" max="4111" width="12.1796875" style="120" bestFit="1" customWidth="1"/>
    <col min="4112" max="4112" width="11.1796875" style="120" bestFit="1" customWidth="1"/>
    <col min="4113" max="4352" width="8.7265625" style="120"/>
    <col min="4353" max="4353" width="7.90625" style="120" bestFit="1" customWidth="1"/>
    <col min="4354" max="4354" width="35.54296875" style="120" customWidth="1"/>
    <col min="4355" max="4356" width="13.7265625" style="120" customWidth="1"/>
    <col min="4357" max="4367" width="12.1796875" style="120" bestFit="1" customWidth="1"/>
    <col min="4368" max="4368" width="11.1796875" style="120" bestFit="1" customWidth="1"/>
    <col min="4369" max="4608" width="8.7265625" style="120"/>
    <col min="4609" max="4609" width="7.90625" style="120" bestFit="1" customWidth="1"/>
    <col min="4610" max="4610" width="35.54296875" style="120" customWidth="1"/>
    <col min="4611" max="4612" width="13.7265625" style="120" customWidth="1"/>
    <col min="4613" max="4623" width="12.1796875" style="120" bestFit="1" customWidth="1"/>
    <col min="4624" max="4624" width="11.1796875" style="120" bestFit="1" customWidth="1"/>
    <col min="4625" max="4864" width="8.7265625" style="120"/>
    <col min="4865" max="4865" width="7.90625" style="120" bestFit="1" customWidth="1"/>
    <col min="4866" max="4866" width="35.54296875" style="120" customWidth="1"/>
    <col min="4867" max="4868" width="13.7265625" style="120" customWidth="1"/>
    <col min="4869" max="4879" width="12.1796875" style="120" bestFit="1" customWidth="1"/>
    <col min="4880" max="4880" width="11.1796875" style="120" bestFit="1" customWidth="1"/>
    <col min="4881" max="5120" width="8.7265625" style="120"/>
    <col min="5121" max="5121" width="7.90625" style="120" bestFit="1" customWidth="1"/>
    <col min="5122" max="5122" width="35.54296875" style="120" customWidth="1"/>
    <col min="5123" max="5124" width="13.7265625" style="120" customWidth="1"/>
    <col min="5125" max="5135" width="12.1796875" style="120" bestFit="1" customWidth="1"/>
    <col min="5136" max="5136" width="11.1796875" style="120" bestFit="1" customWidth="1"/>
    <col min="5137" max="5376" width="8.7265625" style="120"/>
    <col min="5377" max="5377" width="7.90625" style="120" bestFit="1" customWidth="1"/>
    <col min="5378" max="5378" width="35.54296875" style="120" customWidth="1"/>
    <col min="5379" max="5380" width="13.7265625" style="120" customWidth="1"/>
    <col min="5381" max="5391" width="12.1796875" style="120" bestFit="1" customWidth="1"/>
    <col min="5392" max="5392" width="11.1796875" style="120" bestFit="1" customWidth="1"/>
    <col min="5393" max="5632" width="8.7265625" style="120"/>
    <col min="5633" max="5633" width="7.90625" style="120" bestFit="1" customWidth="1"/>
    <col min="5634" max="5634" width="35.54296875" style="120" customWidth="1"/>
    <col min="5635" max="5636" width="13.7265625" style="120" customWidth="1"/>
    <col min="5637" max="5647" width="12.1796875" style="120" bestFit="1" customWidth="1"/>
    <col min="5648" max="5648" width="11.1796875" style="120" bestFit="1" customWidth="1"/>
    <col min="5649" max="5888" width="8.7265625" style="120"/>
    <col min="5889" max="5889" width="7.90625" style="120" bestFit="1" customWidth="1"/>
    <col min="5890" max="5890" width="35.54296875" style="120" customWidth="1"/>
    <col min="5891" max="5892" width="13.7265625" style="120" customWidth="1"/>
    <col min="5893" max="5903" width="12.1796875" style="120" bestFit="1" customWidth="1"/>
    <col min="5904" max="5904" width="11.1796875" style="120" bestFit="1" customWidth="1"/>
    <col min="5905" max="6144" width="8.7265625" style="120"/>
    <col min="6145" max="6145" width="7.90625" style="120" bestFit="1" customWidth="1"/>
    <col min="6146" max="6146" width="35.54296875" style="120" customWidth="1"/>
    <col min="6147" max="6148" width="13.7265625" style="120" customWidth="1"/>
    <col min="6149" max="6159" width="12.1796875" style="120" bestFit="1" customWidth="1"/>
    <col min="6160" max="6160" width="11.1796875" style="120" bestFit="1" customWidth="1"/>
    <col min="6161" max="6400" width="8.7265625" style="120"/>
    <col min="6401" max="6401" width="7.90625" style="120" bestFit="1" customWidth="1"/>
    <col min="6402" max="6402" width="35.54296875" style="120" customWidth="1"/>
    <col min="6403" max="6404" width="13.7265625" style="120" customWidth="1"/>
    <col min="6405" max="6415" width="12.1796875" style="120" bestFit="1" customWidth="1"/>
    <col min="6416" max="6416" width="11.1796875" style="120" bestFit="1" customWidth="1"/>
    <col min="6417" max="6656" width="8.7265625" style="120"/>
    <col min="6657" max="6657" width="7.90625" style="120" bestFit="1" customWidth="1"/>
    <col min="6658" max="6658" width="35.54296875" style="120" customWidth="1"/>
    <col min="6659" max="6660" width="13.7265625" style="120" customWidth="1"/>
    <col min="6661" max="6671" width="12.1796875" style="120" bestFit="1" customWidth="1"/>
    <col min="6672" max="6672" width="11.1796875" style="120" bestFit="1" customWidth="1"/>
    <col min="6673" max="6912" width="8.7265625" style="120"/>
    <col min="6913" max="6913" width="7.90625" style="120" bestFit="1" customWidth="1"/>
    <col min="6914" max="6914" width="35.54296875" style="120" customWidth="1"/>
    <col min="6915" max="6916" width="13.7265625" style="120" customWidth="1"/>
    <col min="6917" max="6927" width="12.1796875" style="120" bestFit="1" customWidth="1"/>
    <col min="6928" max="6928" width="11.1796875" style="120" bestFit="1" customWidth="1"/>
    <col min="6929" max="7168" width="8.7265625" style="120"/>
    <col min="7169" max="7169" width="7.90625" style="120" bestFit="1" customWidth="1"/>
    <col min="7170" max="7170" width="35.54296875" style="120" customWidth="1"/>
    <col min="7171" max="7172" width="13.7265625" style="120" customWidth="1"/>
    <col min="7173" max="7183" width="12.1796875" style="120" bestFit="1" customWidth="1"/>
    <col min="7184" max="7184" width="11.1796875" style="120" bestFit="1" customWidth="1"/>
    <col min="7185" max="7424" width="8.7265625" style="120"/>
    <col min="7425" max="7425" width="7.90625" style="120" bestFit="1" customWidth="1"/>
    <col min="7426" max="7426" width="35.54296875" style="120" customWidth="1"/>
    <col min="7427" max="7428" width="13.7265625" style="120" customWidth="1"/>
    <col min="7429" max="7439" width="12.1796875" style="120" bestFit="1" customWidth="1"/>
    <col min="7440" max="7440" width="11.1796875" style="120" bestFit="1" customWidth="1"/>
    <col min="7441" max="7680" width="8.7265625" style="120"/>
    <col min="7681" max="7681" width="7.90625" style="120" bestFit="1" customWidth="1"/>
    <col min="7682" max="7682" width="35.54296875" style="120" customWidth="1"/>
    <col min="7683" max="7684" width="13.7265625" style="120" customWidth="1"/>
    <col min="7685" max="7695" width="12.1796875" style="120" bestFit="1" customWidth="1"/>
    <col min="7696" max="7696" width="11.1796875" style="120" bestFit="1" customWidth="1"/>
    <col min="7697" max="7936" width="8.7265625" style="120"/>
    <col min="7937" max="7937" width="7.90625" style="120" bestFit="1" customWidth="1"/>
    <col min="7938" max="7938" width="35.54296875" style="120" customWidth="1"/>
    <col min="7939" max="7940" width="13.7265625" style="120" customWidth="1"/>
    <col min="7941" max="7951" width="12.1796875" style="120" bestFit="1" customWidth="1"/>
    <col min="7952" max="7952" width="11.1796875" style="120" bestFit="1" customWidth="1"/>
    <col min="7953" max="8192" width="8.7265625" style="120"/>
    <col min="8193" max="8193" width="7.90625" style="120" bestFit="1" customWidth="1"/>
    <col min="8194" max="8194" width="35.54296875" style="120" customWidth="1"/>
    <col min="8195" max="8196" width="13.7265625" style="120" customWidth="1"/>
    <col min="8197" max="8207" width="12.1796875" style="120" bestFit="1" customWidth="1"/>
    <col min="8208" max="8208" width="11.1796875" style="120" bestFit="1" customWidth="1"/>
    <col min="8209" max="8448" width="8.7265625" style="120"/>
    <col min="8449" max="8449" width="7.90625" style="120" bestFit="1" customWidth="1"/>
    <col min="8450" max="8450" width="35.54296875" style="120" customWidth="1"/>
    <col min="8451" max="8452" width="13.7265625" style="120" customWidth="1"/>
    <col min="8453" max="8463" width="12.1796875" style="120" bestFit="1" customWidth="1"/>
    <col min="8464" max="8464" width="11.1796875" style="120" bestFit="1" customWidth="1"/>
    <col min="8465" max="8704" width="8.7265625" style="120"/>
    <col min="8705" max="8705" width="7.90625" style="120" bestFit="1" customWidth="1"/>
    <col min="8706" max="8706" width="35.54296875" style="120" customWidth="1"/>
    <col min="8707" max="8708" width="13.7265625" style="120" customWidth="1"/>
    <col min="8709" max="8719" width="12.1796875" style="120" bestFit="1" customWidth="1"/>
    <col min="8720" max="8720" width="11.1796875" style="120" bestFit="1" customWidth="1"/>
    <col min="8721" max="8960" width="8.7265625" style="120"/>
    <col min="8961" max="8961" width="7.90625" style="120" bestFit="1" customWidth="1"/>
    <col min="8962" max="8962" width="35.54296875" style="120" customWidth="1"/>
    <col min="8963" max="8964" width="13.7265625" style="120" customWidth="1"/>
    <col min="8965" max="8975" width="12.1796875" style="120" bestFit="1" customWidth="1"/>
    <col min="8976" max="8976" width="11.1796875" style="120" bestFit="1" customWidth="1"/>
    <col min="8977" max="9216" width="8.7265625" style="120"/>
    <col min="9217" max="9217" width="7.90625" style="120" bestFit="1" customWidth="1"/>
    <col min="9218" max="9218" width="35.54296875" style="120" customWidth="1"/>
    <col min="9219" max="9220" width="13.7265625" style="120" customWidth="1"/>
    <col min="9221" max="9231" width="12.1796875" style="120" bestFit="1" customWidth="1"/>
    <col min="9232" max="9232" width="11.1796875" style="120" bestFit="1" customWidth="1"/>
    <col min="9233" max="9472" width="8.7265625" style="120"/>
    <col min="9473" max="9473" width="7.90625" style="120" bestFit="1" customWidth="1"/>
    <col min="9474" max="9474" width="35.54296875" style="120" customWidth="1"/>
    <col min="9475" max="9476" width="13.7265625" style="120" customWidth="1"/>
    <col min="9477" max="9487" width="12.1796875" style="120" bestFit="1" customWidth="1"/>
    <col min="9488" max="9488" width="11.1796875" style="120" bestFit="1" customWidth="1"/>
    <col min="9489" max="9728" width="8.7265625" style="120"/>
    <col min="9729" max="9729" width="7.90625" style="120" bestFit="1" customWidth="1"/>
    <col min="9730" max="9730" width="35.54296875" style="120" customWidth="1"/>
    <col min="9731" max="9732" width="13.7265625" style="120" customWidth="1"/>
    <col min="9733" max="9743" width="12.1796875" style="120" bestFit="1" customWidth="1"/>
    <col min="9744" max="9744" width="11.1796875" style="120" bestFit="1" customWidth="1"/>
    <col min="9745" max="9984" width="8.7265625" style="120"/>
    <col min="9985" max="9985" width="7.90625" style="120" bestFit="1" customWidth="1"/>
    <col min="9986" max="9986" width="35.54296875" style="120" customWidth="1"/>
    <col min="9987" max="9988" width="13.7265625" style="120" customWidth="1"/>
    <col min="9989" max="9999" width="12.1796875" style="120" bestFit="1" customWidth="1"/>
    <col min="10000" max="10000" width="11.1796875" style="120" bestFit="1" customWidth="1"/>
    <col min="10001" max="10240" width="8.7265625" style="120"/>
    <col min="10241" max="10241" width="7.90625" style="120" bestFit="1" customWidth="1"/>
    <col min="10242" max="10242" width="35.54296875" style="120" customWidth="1"/>
    <col min="10243" max="10244" width="13.7265625" style="120" customWidth="1"/>
    <col min="10245" max="10255" width="12.1796875" style="120" bestFit="1" customWidth="1"/>
    <col min="10256" max="10256" width="11.1796875" style="120" bestFit="1" customWidth="1"/>
    <col min="10257" max="10496" width="8.7265625" style="120"/>
    <col min="10497" max="10497" width="7.90625" style="120" bestFit="1" customWidth="1"/>
    <col min="10498" max="10498" width="35.54296875" style="120" customWidth="1"/>
    <col min="10499" max="10500" width="13.7265625" style="120" customWidth="1"/>
    <col min="10501" max="10511" width="12.1796875" style="120" bestFit="1" customWidth="1"/>
    <col min="10512" max="10512" width="11.1796875" style="120" bestFit="1" customWidth="1"/>
    <col min="10513" max="10752" width="8.7265625" style="120"/>
    <col min="10753" max="10753" width="7.90625" style="120" bestFit="1" customWidth="1"/>
    <col min="10754" max="10754" width="35.54296875" style="120" customWidth="1"/>
    <col min="10755" max="10756" width="13.7265625" style="120" customWidth="1"/>
    <col min="10757" max="10767" width="12.1796875" style="120" bestFit="1" customWidth="1"/>
    <col min="10768" max="10768" width="11.1796875" style="120" bestFit="1" customWidth="1"/>
    <col min="10769" max="11008" width="8.7265625" style="120"/>
    <col min="11009" max="11009" width="7.90625" style="120" bestFit="1" customWidth="1"/>
    <col min="11010" max="11010" width="35.54296875" style="120" customWidth="1"/>
    <col min="11011" max="11012" width="13.7265625" style="120" customWidth="1"/>
    <col min="11013" max="11023" width="12.1796875" style="120" bestFit="1" customWidth="1"/>
    <col min="11024" max="11024" width="11.1796875" style="120" bestFit="1" customWidth="1"/>
    <col min="11025" max="11264" width="8.7265625" style="120"/>
    <col min="11265" max="11265" width="7.90625" style="120" bestFit="1" customWidth="1"/>
    <col min="11266" max="11266" width="35.54296875" style="120" customWidth="1"/>
    <col min="11267" max="11268" width="13.7265625" style="120" customWidth="1"/>
    <col min="11269" max="11279" width="12.1796875" style="120" bestFit="1" customWidth="1"/>
    <col min="11280" max="11280" width="11.1796875" style="120" bestFit="1" customWidth="1"/>
    <col min="11281" max="11520" width="8.7265625" style="120"/>
    <col min="11521" max="11521" width="7.90625" style="120" bestFit="1" customWidth="1"/>
    <col min="11522" max="11522" width="35.54296875" style="120" customWidth="1"/>
    <col min="11523" max="11524" width="13.7265625" style="120" customWidth="1"/>
    <col min="11525" max="11535" width="12.1796875" style="120" bestFit="1" customWidth="1"/>
    <col min="11536" max="11536" width="11.1796875" style="120" bestFit="1" customWidth="1"/>
    <col min="11537" max="11776" width="8.7265625" style="120"/>
    <col min="11777" max="11777" width="7.90625" style="120" bestFit="1" customWidth="1"/>
    <col min="11778" max="11778" width="35.54296875" style="120" customWidth="1"/>
    <col min="11779" max="11780" width="13.7265625" style="120" customWidth="1"/>
    <col min="11781" max="11791" width="12.1796875" style="120" bestFit="1" customWidth="1"/>
    <col min="11792" max="11792" width="11.1796875" style="120" bestFit="1" customWidth="1"/>
    <col min="11793" max="12032" width="8.7265625" style="120"/>
    <col min="12033" max="12033" width="7.90625" style="120" bestFit="1" customWidth="1"/>
    <col min="12034" max="12034" width="35.54296875" style="120" customWidth="1"/>
    <col min="12035" max="12036" width="13.7265625" style="120" customWidth="1"/>
    <col min="12037" max="12047" width="12.1796875" style="120" bestFit="1" customWidth="1"/>
    <col min="12048" max="12048" width="11.1796875" style="120" bestFit="1" customWidth="1"/>
    <col min="12049" max="12288" width="8.7265625" style="120"/>
    <col min="12289" max="12289" width="7.90625" style="120" bestFit="1" customWidth="1"/>
    <col min="12290" max="12290" width="35.54296875" style="120" customWidth="1"/>
    <col min="12291" max="12292" width="13.7265625" style="120" customWidth="1"/>
    <col min="12293" max="12303" width="12.1796875" style="120" bestFit="1" customWidth="1"/>
    <col min="12304" max="12304" width="11.1796875" style="120" bestFit="1" customWidth="1"/>
    <col min="12305" max="12544" width="8.7265625" style="120"/>
    <col min="12545" max="12545" width="7.90625" style="120" bestFit="1" customWidth="1"/>
    <col min="12546" max="12546" width="35.54296875" style="120" customWidth="1"/>
    <col min="12547" max="12548" width="13.7265625" style="120" customWidth="1"/>
    <col min="12549" max="12559" width="12.1796875" style="120" bestFit="1" customWidth="1"/>
    <col min="12560" max="12560" width="11.1796875" style="120" bestFit="1" customWidth="1"/>
    <col min="12561" max="12800" width="8.7265625" style="120"/>
    <col min="12801" max="12801" width="7.90625" style="120" bestFit="1" customWidth="1"/>
    <col min="12802" max="12802" width="35.54296875" style="120" customWidth="1"/>
    <col min="12803" max="12804" width="13.7265625" style="120" customWidth="1"/>
    <col min="12805" max="12815" width="12.1796875" style="120" bestFit="1" customWidth="1"/>
    <col min="12816" max="12816" width="11.1796875" style="120" bestFit="1" customWidth="1"/>
    <col min="12817" max="13056" width="8.7265625" style="120"/>
    <col min="13057" max="13057" width="7.90625" style="120" bestFit="1" customWidth="1"/>
    <col min="13058" max="13058" width="35.54296875" style="120" customWidth="1"/>
    <col min="13059" max="13060" width="13.7265625" style="120" customWidth="1"/>
    <col min="13061" max="13071" width="12.1796875" style="120" bestFit="1" customWidth="1"/>
    <col min="13072" max="13072" width="11.1796875" style="120" bestFit="1" customWidth="1"/>
    <col min="13073" max="13312" width="8.7265625" style="120"/>
    <col min="13313" max="13313" width="7.90625" style="120" bestFit="1" customWidth="1"/>
    <col min="13314" max="13314" width="35.54296875" style="120" customWidth="1"/>
    <col min="13315" max="13316" width="13.7265625" style="120" customWidth="1"/>
    <col min="13317" max="13327" width="12.1796875" style="120" bestFit="1" customWidth="1"/>
    <col min="13328" max="13328" width="11.1796875" style="120" bestFit="1" customWidth="1"/>
    <col min="13329" max="13568" width="8.7265625" style="120"/>
    <col min="13569" max="13569" width="7.90625" style="120" bestFit="1" customWidth="1"/>
    <col min="13570" max="13570" width="35.54296875" style="120" customWidth="1"/>
    <col min="13571" max="13572" width="13.7265625" style="120" customWidth="1"/>
    <col min="13573" max="13583" width="12.1796875" style="120" bestFit="1" customWidth="1"/>
    <col min="13584" max="13584" width="11.1796875" style="120" bestFit="1" customWidth="1"/>
    <col min="13585" max="13824" width="8.7265625" style="120"/>
    <col min="13825" max="13825" width="7.90625" style="120" bestFit="1" customWidth="1"/>
    <col min="13826" max="13826" width="35.54296875" style="120" customWidth="1"/>
    <col min="13827" max="13828" width="13.7265625" style="120" customWidth="1"/>
    <col min="13829" max="13839" width="12.1796875" style="120" bestFit="1" customWidth="1"/>
    <col min="13840" max="13840" width="11.1796875" style="120" bestFit="1" customWidth="1"/>
    <col min="13841" max="14080" width="8.7265625" style="120"/>
    <col min="14081" max="14081" width="7.90625" style="120" bestFit="1" customWidth="1"/>
    <col min="14082" max="14082" width="35.54296875" style="120" customWidth="1"/>
    <col min="14083" max="14084" width="13.7265625" style="120" customWidth="1"/>
    <col min="14085" max="14095" width="12.1796875" style="120" bestFit="1" customWidth="1"/>
    <col min="14096" max="14096" width="11.1796875" style="120" bestFit="1" customWidth="1"/>
    <col min="14097" max="14336" width="8.7265625" style="120"/>
    <col min="14337" max="14337" width="7.90625" style="120" bestFit="1" customWidth="1"/>
    <col min="14338" max="14338" width="35.54296875" style="120" customWidth="1"/>
    <col min="14339" max="14340" width="13.7265625" style="120" customWidth="1"/>
    <col min="14341" max="14351" width="12.1796875" style="120" bestFit="1" customWidth="1"/>
    <col min="14352" max="14352" width="11.1796875" style="120" bestFit="1" customWidth="1"/>
    <col min="14353" max="14592" width="8.7265625" style="120"/>
    <col min="14593" max="14593" width="7.90625" style="120" bestFit="1" customWidth="1"/>
    <col min="14594" max="14594" width="35.54296875" style="120" customWidth="1"/>
    <col min="14595" max="14596" width="13.7265625" style="120" customWidth="1"/>
    <col min="14597" max="14607" width="12.1796875" style="120" bestFit="1" customWidth="1"/>
    <col min="14608" max="14608" width="11.1796875" style="120" bestFit="1" customWidth="1"/>
    <col min="14609" max="14848" width="8.7265625" style="120"/>
    <col min="14849" max="14849" width="7.90625" style="120" bestFit="1" customWidth="1"/>
    <col min="14850" max="14850" width="35.54296875" style="120" customWidth="1"/>
    <col min="14851" max="14852" width="13.7265625" style="120" customWidth="1"/>
    <col min="14853" max="14863" width="12.1796875" style="120" bestFit="1" customWidth="1"/>
    <col min="14864" max="14864" width="11.1796875" style="120" bestFit="1" customWidth="1"/>
    <col min="14865" max="15104" width="8.7265625" style="120"/>
    <col min="15105" max="15105" width="7.90625" style="120" bestFit="1" customWidth="1"/>
    <col min="15106" max="15106" width="35.54296875" style="120" customWidth="1"/>
    <col min="15107" max="15108" width="13.7265625" style="120" customWidth="1"/>
    <col min="15109" max="15119" width="12.1796875" style="120" bestFit="1" customWidth="1"/>
    <col min="15120" max="15120" width="11.1796875" style="120" bestFit="1" customWidth="1"/>
    <col min="15121" max="15360" width="8.7265625" style="120"/>
    <col min="15361" max="15361" width="7.90625" style="120" bestFit="1" customWidth="1"/>
    <col min="15362" max="15362" width="35.54296875" style="120" customWidth="1"/>
    <col min="15363" max="15364" width="13.7265625" style="120" customWidth="1"/>
    <col min="15365" max="15375" width="12.1796875" style="120" bestFit="1" customWidth="1"/>
    <col min="15376" max="15376" width="11.1796875" style="120" bestFit="1" customWidth="1"/>
    <col min="15377" max="15616" width="8.7265625" style="120"/>
    <col min="15617" max="15617" width="7.90625" style="120" bestFit="1" customWidth="1"/>
    <col min="15618" max="15618" width="35.54296875" style="120" customWidth="1"/>
    <col min="15619" max="15620" width="13.7265625" style="120" customWidth="1"/>
    <col min="15621" max="15631" width="12.1796875" style="120" bestFit="1" customWidth="1"/>
    <col min="15632" max="15632" width="11.1796875" style="120" bestFit="1" customWidth="1"/>
    <col min="15633" max="15872" width="8.7265625" style="120"/>
    <col min="15873" max="15873" width="7.90625" style="120" bestFit="1" customWidth="1"/>
    <col min="15874" max="15874" width="35.54296875" style="120" customWidth="1"/>
    <col min="15875" max="15876" width="13.7265625" style="120" customWidth="1"/>
    <col min="15877" max="15887" width="12.1796875" style="120" bestFit="1" customWidth="1"/>
    <col min="15888" max="15888" width="11.1796875" style="120" bestFit="1" customWidth="1"/>
    <col min="15889" max="16128" width="8.7265625" style="120"/>
    <col min="16129" max="16129" width="7.90625" style="120" bestFit="1" customWidth="1"/>
    <col min="16130" max="16130" width="35.54296875" style="120" customWidth="1"/>
    <col min="16131" max="16132" width="13.7265625" style="120" customWidth="1"/>
    <col min="16133" max="16143" width="12.1796875" style="120" bestFit="1" customWidth="1"/>
    <col min="16144" max="16144" width="11.1796875" style="120" bestFit="1" customWidth="1"/>
    <col min="16145" max="16384" width="8.7265625" style="120"/>
  </cols>
  <sheetData>
    <row r="1" spans="1:40" x14ac:dyDescent="0.25">
      <c r="A1" s="120"/>
      <c r="B1" s="120"/>
      <c r="C1" s="120"/>
      <c r="D1" s="120"/>
    </row>
    <row r="2" spans="1:40" x14ac:dyDescent="0.25">
      <c r="A2" s="120"/>
      <c r="B2" s="120"/>
      <c r="C2" s="120"/>
      <c r="D2" s="120"/>
    </row>
    <row r="3" spans="1:40" x14ac:dyDescent="0.25">
      <c r="A3" s="120"/>
      <c r="B3" s="120"/>
      <c r="C3" s="120"/>
      <c r="D3" s="120"/>
    </row>
    <row r="4" spans="1:40" x14ac:dyDescent="0.25">
      <c r="A4" s="120"/>
      <c r="B4" s="120"/>
      <c r="C4" s="120"/>
      <c r="D4" s="120"/>
    </row>
    <row r="5" spans="1:40" x14ac:dyDescent="0.2">
      <c r="A5" s="123"/>
      <c r="B5" s="124"/>
      <c r="C5" s="125"/>
      <c r="D5" s="125"/>
    </row>
    <row r="6" spans="1:40" x14ac:dyDescent="0.25">
      <c r="A6" s="120"/>
      <c r="B6" s="120"/>
      <c r="C6" s="120"/>
      <c r="D6" s="120"/>
    </row>
    <row r="7" spans="1:40" x14ac:dyDescent="0.25">
      <c r="A7" s="120"/>
      <c r="B7" s="120"/>
      <c r="C7" s="120"/>
      <c r="D7" s="120"/>
    </row>
    <row r="8" spans="1:40" x14ac:dyDescent="0.25">
      <c r="A8" s="126"/>
      <c r="B8" s="127"/>
      <c r="C8" s="128"/>
      <c r="D8" s="128"/>
    </row>
    <row r="9" spans="1:40" x14ac:dyDescent="0.25">
      <c r="A9" s="206" t="s">
        <v>98</v>
      </c>
      <c r="B9" s="207" t="s">
        <v>99</v>
      </c>
      <c r="C9" s="208" t="s">
        <v>100</v>
      </c>
      <c r="D9" s="208" t="s">
        <v>100</v>
      </c>
    </row>
    <row r="10" spans="1:40" x14ac:dyDescent="0.25">
      <c r="A10" s="206"/>
      <c r="B10" s="207"/>
      <c r="C10" s="208"/>
      <c r="D10" s="208"/>
    </row>
    <row r="11" spans="1:40" x14ac:dyDescent="0.25">
      <c r="A11" s="206"/>
      <c r="B11" s="207"/>
      <c r="C11" s="208"/>
      <c r="D11" s="208"/>
      <c r="E11" s="121" t="s">
        <v>101</v>
      </c>
      <c r="F11" s="121" t="s">
        <v>102</v>
      </c>
      <c r="G11" s="121" t="s">
        <v>103</v>
      </c>
      <c r="H11" s="121" t="s">
        <v>104</v>
      </c>
      <c r="I11" s="121" t="s">
        <v>36</v>
      </c>
      <c r="J11" s="121" t="s">
        <v>106</v>
      </c>
      <c r="K11" s="121" t="s">
        <v>107</v>
      </c>
      <c r="L11" s="121" t="s">
        <v>191</v>
      </c>
      <c r="M11" s="121" t="s">
        <v>109</v>
      </c>
      <c r="N11" s="121" t="s">
        <v>192</v>
      </c>
      <c r="O11" s="121" t="s">
        <v>111</v>
      </c>
      <c r="P11" s="120" t="s">
        <v>193</v>
      </c>
      <c r="Q11" s="120" t="s">
        <v>101</v>
      </c>
      <c r="R11" s="120" t="s">
        <v>102</v>
      </c>
      <c r="S11" s="120" t="s">
        <v>103</v>
      </c>
      <c r="T11" s="120" t="s">
        <v>104</v>
      </c>
      <c r="U11" s="120" t="s">
        <v>36</v>
      </c>
      <c r="V11" s="120" t="s">
        <v>106</v>
      </c>
      <c r="W11" s="120" t="s">
        <v>107</v>
      </c>
      <c r="X11" s="120" t="s">
        <v>191</v>
      </c>
      <c r="Y11" s="120" t="s">
        <v>109</v>
      </c>
      <c r="Z11" s="120" t="s">
        <v>192</v>
      </c>
      <c r="AA11" s="120" t="s">
        <v>111</v>
      </c>
      <c r="AB11" s="120" t="s">
        <v>193</v>
      </c>
      <c r="AC11" s="122" t="s">
        <v>101</v>
      </c>
      <c r="AD11" s="122" t="s">
        <v>102</v>
      </c>
      <c r="AE11" s="122" t="s">
        <v>103</v>
      </c>
      <c r="AF11" s="122" t="s">
        <v>104</v>
      </c>
      <c r="AG11" s="122" t="s">
        <v>36</v>
      </c>
      <c r="AH11" s="122" t="s">
        <v>106</v>
      </c>
      <c r="AI11" s="122" t="s">
        <v>107</v>
      </c>
      <c r="AJ11" s="122" t="s">
        <v>191</v>
      </c>
      <c r="AK11" s="122" t="s">
        <v>109</v>
      </c>
      <c r="AL11" s="122" t="s">
        <v>192</v>
      </c>
      <c r="AM11" s="122" t="s">
        <v>111</v>
      </c>
      <c r="AN11" s="122" t="s">
        <v>193</v>
      </c>
    </row>
    <row r="12" spans="1:40" x14ac:dyDescent="0.25">
      <c r="A12" s="145"/>
      <c r="B12" s="146" t="s">
        <v>4</v>
      </c>
      <c r="C12" s="146" t="s">
        <v>5</v>
      </c>
      <c r="D12" s="146" t="s">
        <v>6</v>
      </c>
      <c r="E12" s="146" t="s">
        <v>7</v>
      </c>
      <c r="F12" s="146" t="s">
        <v>8</v>
      </c>
      <c r="G12" s="146" t="s">
        <v>9</v>
      </c>
      <c r="H12" s="146" t="s">
        <v>10</v>
      </c>
      <c r="I12" s="146" t="s">
        <v>11</v>
      </c>
      <c r="J12" s="146" t="s">
        <v>12</v>
      </c>
      <c r="K12" s="146" t="s">
        <v>13</v>
      </c>
      <c r="L12" s="146" t="s">
        <v>14</v>
      </c>
      <c r="M12" s="146" t="s">
        <v>15</v>
      </c>
      <c r="N12" s="146" t="s">
        <v>37</v>
      </c>
      <c r="O12" s="146" t="s">
        <v>38</v>
      </c>
      <c r="P12" s="146" t="s">
        <v>39</v>
      </c>
      <c r="Q12" s="146" t="s">
        <v>40</v>
      </c>
      <c r="R12" s="146" t="s">
        <v>41</v>
      </c>
      <c r="S12" s="146" t="s">
        <v>42</v>
      </c>
      <c r="T12" s="146" t="s">
        <v>43</v>
      </c>
      <c r="U12" s="146" t="s">
        <v>44</v>
      </c>
      <c r="V12" s="146" t="s">
        <v>45</v>
      </c>
      <c r="W12" s="146" t="s">
        <v>46</v>
      </c>
      <c r="X12" s="146" t="s">
        <v>47</v>
      </c>
      <c r="Y12" s="146" t="s">
        <v>195</v>
      </c>
      <c r="Z12" s="146" t="s">
        <v>196</v>
      </c>
      <c r="AA12" s="146" t="s">
        <v>197</v>
      </c>
      <c r="AB12" s="146" t="s">
        <v>198</v>
      </c>
      <c r="AC12" s="149" t="s">
        <v>199</v>
      </c>
      <c r="AD12" s="149" t="s">
        <v>200</v>
      </c>
      <c r="AE12" s="149" t="s">
        <v>201</v>
      </c>
      <c r="AF12" s="149" t="s">
        <v>202</v>
      </c>
      <c r="AG12" s="149" t="s">
        <v>203</v>
      </c>
      <c r="AH12" s="149" t="s">
        <v>204</v>
      </c>
      <c r="AI12" s="149" t="s">
        <v>205</v>
      </c>
      <c r="AJ12" s="149" t="s">
        <v>206</v>
      </c>
      <c r="AK12" s="149" t="s">
        <v>207</v>
      </c>
      <c r="AL12" s="149" t="s">
        <v>208</v>
      </c>
      <c r="AM12" s="149" t="s">
        <v>209</v>
      </c>
      <c r="AN12" s="149" t="s">
        <v>210</v>
      </c>
    </row>
    <row r="13" spans="1:40" ht="20" x14ac:dyDescent="0.25">
      <c r="A13" s="129" t="s">
        <v>74</v>
      </c>
      <c r="B13" s="130" t="s">
        <v>115</v>
      </c>
      <c r="C13" s="131">
        <f>SUM(C14,C17,C22,C28,C30,C34)</f>
        <v>2729056559</v>
      </c>
      <c r="D13" s="131">
        <f>SUM(D14,D17,D22,D28,D30,D34)</f>
        <v>5344819428</v>
      </c>
      <c r="E13" s="131">
        <f t="shared" ref="E13:P13" si="0">SUM(E14,E17,E22,E28,E30,E34)</f>
        <v>390803830</v>
      </c>
      <c r="F13" s="131">
        <f t="shared" si="0"/>
        <v>390803830</v>
      </c>
      <c r="G13" s="131">
        <f t="shared" si="0"/>
        <v>403011830</v>
      </c>
      <c r="H13" s="131">
        <f t="shared" si="0"/>
        <v>590756780</v>
      </c>
      <c r="I13" s="131">
        <f t="shared" si="0"/>
        <v>589929780</v>
      </c>
      <c r="J13" s="131">
        <f t="shared" si="0"/>
        <v>575971290</v>
      </c>
      <c r="K13" s="131">
        <f t="shared" si="0"/>
        <v>467524780</v>
      </c>
      <c r="L13" s="131">
        <f t="shared" si="0"/>
        <v>458882080</v>
      </c>
      <c r="M13" s="131">
        <f t="shared" si="0"/>
        <v>440643590</v>
      </c>
      <c r="N13" s="131">
        <f t="shared" si="0"/>
        <v>461749355</v>
      </c>
      <c r="O13" s="131">
        <f t="shared" si="0"/>
        <v>374590100</v>
      </c>
      <c r="P13" s="131">
        <f t="shared" si="0"/>
        <v>200152183</v>
      </c>
      <c r="Q13" s="132">
        <f>(E13/D13)*100</f>
        <v>7.3118247541289998</v>
      </c>
      <c r="R13" s="120">
        <f>SUM($E13:F13)/$D13*100</f>
        <v>14.623649508258</v>
      </c>
      <c r="S13" s="120">
        <f>SUM($E13:G13)/$D13*100</f>
        <v>22.163882352958698</v>
      </c>
      <c r="T13" s="120">
        <f>SUM($E13:H13)/$D13*100</f>
        <v>33.216768010894903</v>
      </c>
      <c r="U13" s="120">
        <f>SUM($E13:I13)/$D13*100</f>
        <v>44.254180741987831</v>
      </c>
      <c r="V13" s="120">
        <f>SUM($E13:J13)/$D13*100</f>
        <v>55.030434229292737</v>
      </c>
      <c r="W13" s="120">
        <f>SUM($E13:K13)/$D13*100</f>
        <v>63.777685400226027</v>
      </c>
      <c r="X13" s="120">
        <f>SUM($E13:L13)/$D13*100</f>
        <v>72.363234195308721</v>
      </c>
      <c r="Y13" s="120">
        <f>SUM($E13:M13)/$D13*100</f>
        <v>80.60754620502027</v>
      </c>
      <c r="Z13" s="120">
        <f>SUM($E13:N13)/$D13*100</f>
        <v>89.246740872309232</v>
      </c>
      <c r="AA13" s="120">
        <f>SUM($E13:O13)/$D13*100</f>
        <v>96.255211505341805</v>
      </c>
      <c r="AB13" s="120">
        <f>SUM($E13:P13)/$D13*100</f>
        <v>100</v>
      </c>
      <c r="AC13" s="122">
        <f t="shared" ref="AC13:AC44" si="1">IF(Q13&lt;2,"2,00",Q13)</f>
        <v>7.3118247541289998</v>
      </c>
      <c r="AD13" s="122">
        <f t="shared" ref="AD13:AD44" si="2">IF(R13&lt;2,"2,00",R13)</f>
        <v>14.623649508258</v>
      </c>
      <c r="AE13" s="122">
        <f t="shared" ref="AE13:AE44" si="3">IF(S13&lt;2,"2,00",S13)</f>
        <v>22.163882352958698</v>
      </c>
      <c r="AF13" s="122">
        <f t="shared" ref="AF13:AF44" si="4">IF(T13&lt;2,"2,00",T13)</f>
        <v>33.216768010894903</v>
      </c>
      <c r="AG13" s="122">
        <f t="shared" ref="AG13:AG44" si="5">IF(U13&lt;2,"2,00",U13)</f>
        <v>44.254180741987831</v>
      </c>
      <c r="AH13" s="122">
        <f t="shared" ref="AH13:AH44" si="6">IF(V13&lt;2,"2,00",V13)</f>
        <v>55.030434229292737</v>
      </c>
      <c r="AI13" s="122">
        <f t="shared" ref="AI13:AI44" si="7">IF(W13&lt;2,"2,00",W13)</f>
        <v>63.777685400226027</v>
      </c>
      <c r="AJ13" s="122">
        <f t="shared" ref="AJ13:AJ44" si="8">IF(X13&lt;2,"2,00",X13)</f>
        <v>72.363234195308721</v>
      </c>
      <c r="AK13" s="122">
        <f t="shared" ref="AK13:AK44" si="9">IF(Y13&lt;2,"2,00",Y13)</f>
        <v>80.60754620502027</v>
      </c>
      <c r="AL13" s="122">
        <f t="shared" ref="AL13:AL44" si="10">IF(Z13&lt;2,"2,00",Z13)</f>
        <v>89.246740872309232</v>
      </c>
      <c r="AM13" s="122">
        <f t="shared" ref="AM13:AM44" si="11">IF(AA13&lt;2,"2,00",AA13)</f>
        <v>96.255211505341805</v>
      </c>
      <c r="AN13" s="122">
        <f t="shared" ref="AN13:AN44" si="12">IF(AB13&lt;2,"2,00",AB13)</f>
        <v>100</v>
      </c>
    </row>
    <row r="14" spans="1:40" ht="20" x14ac:dyDescent="0.25">
      <c r="A14" s="129" t="s">
        <v>116</v>
      </c>
      <c r="B14" s="130" t="s">
        <v>117</v>
      </c>
      <c r="C14" s="131">
        <f>SUM(C15:C16)</f>
        <v>4000000</v>
      </c>
      <c r="D14" s="131">
        <f>SUM(D15:D16)</f>
        <v>4000000</v>
      </c>
      <c r="E14" s="133">
        <f t="shared" ref="E14:P14" si="13">SUM(E15:E16)</f>
        <v>77000</v>
      </c>
      <c r="F14" s="133">
        <f t="shared" si="13"/>
        <v>77000</v>
      </c>
      <c r="G14" s="133">
        <f t="shared" si="13"/>
        <v>1357000</v>
      </c>
      <c r="H14" s="133">
        <f t="shared" si="13"/>
        <v>77000</v>
      </c>
      <c r="I14" s="133">
        <f t="shared" si="13"/>
        <v>77000</v>
      </c>
      <c r="J14" s="133">
        <f t="shared" si="13"/>
        <v>427000</v>
      </c>
      <c r="K14" s="133">
        <f t="shared" si="13"/>
        <v>1147000</v>
      </c>
      <c r="L14" s="133">
        <f t="shared" si="13"/>
        <v>77000</v>
      </c>
      <c r="M14" s="133">
        <f t="shared" si="13"/>
        <v>177000</v>
      </c>
      <c r="N14" s="133">
        <f t="shared" si="13"/>
        <v>349000</v>
      </c>
      <c r="O14" s="133">
        <f t="shared" si="13"/>
        <v>77000</v>
      </c>
      <c r="P14" s="131">
        <f t="shared" si="13"/>
        <v>81000</v>
      </c>
      <c r="Q14" s="132">
        <f t="shared" ref="Q14:Q62" si="14">(E14/D14)*100</f>
        <v>1.925</v>
      </c>
      <c r="R14" s="120">
        <f>SUM($E14:F14)/$D14*100</f>
        <v>3.85</v>
      </c>
      <c r="S14" s="120">
        <f>SUM($E14:G14)/$D14*100</f>
        <v>37.774999999999999</v>
      </c>
      <c r="T14" s="120">
        <f>SUM($E14:H14)/$D14*100</f>
        <v>39.700000000000003</v>
      </c>
      <c r="U14" s="120">
        <f>SUM($E14:I14)/$D14*100</f>
        <v>41.625</v>
      </c>
      <c r="V14" s="120">
        <f>SUM($E14:J14)/$D14*100</f>
        <v>52.300000000000004</v>
      </c>
      <c r="W14" s="120">
        <f>SUM($E14:K14)/$D14*100</f>
        <v>80.974999999999994</v>
      </c>
      <c r="X14" s="120">
        <f>SUM($E14:L14)/$D14*100</f>
        <v>82.899999999999991</v>
      </c>
      <c r="Y14" s="120">
        <f>SUM($E14:M14)/$D14*100</f>
        <v>87.325000000000003</v>
      </c>
      <c r="Z14" s="120">
        <f>SUM($E14:N14)/$D14*100</f>
        <v>96.05</v>
      </c>
      <c r="AA14" s="120">
        <f>SUM($E14:O14)/$D14*100</f>
        <v>97.974999999999994</v>
      </c>
      <c r="AB14" s="120">
        <f>SUM($E14:P14)/$D14*100</f>
        <v>100</v>
      </c>
      <c r="AC14" s="122" t="str">
        <f t="shared" si="1"/>
        <v>2,00</v>
      </c>
      <c r="AD14" s="122">
        <f t="shared" si="2"/>
        <v>3.85</v>
      </c>
      <c r="AE14" s="122">
        <f t="shared" si="3"/>
        <v>37.774999999999999</v>
      </c>
      <c r="AF14" s="122">
        <f t="shared" si="4"/>
        <v>39.700000000000003</v>
      </c>
      <c r="AG14" s="122">
        <f t="shared" si="5"/>
        <v>41.625</v>
      </c>
      <c r="AH14" s="122">
        <f t="shared" si="6"/>
        <v>52.300000000000004</v>
      </c>
      <c r="AI14" s="122">
        <f t="shared" si="7"/>
        <v>80.974999999999994</v>
      </c>
      <c r="AJ14" s="122">
        <f t="shared" si="8"/>
        <v>82.899999999999991</v>
      </c>
      <c r="AK14" s="122">
        <f t="shared" si="9"/>
        <v>87.325000000000003</v>
      </c>
      <c r="AL14" s="122">
        <f t="shared" si="10"/>
        <v>96.05</v>
      </c>
      <c r="AM14" s="122">
        <f t="shared" si="11"/>
        <v>97.974999999999994</v>
      </c>
      <c r="AN14" s="122">
        <f t="shared" si="12"/>
        <v>100</v>
      </c>
    </row>
    <row r="15" spans="1:40" ht="20" x14ac:dyDescent="0.25">
      <c r="A15" s="134" t="s">
        <v>118</v>
      </c>
      <c r="B15" s="135" t="s">
        <v>119</v>
      </c>
      <c r="C15" s="136">
        <v>2000000</v>
      </c>
      <c r="D15" s="136">
        <v>2000000</v>
      </c>
      <c r="E15" s="121">
        <f>VLOOKUP(B15,[1]Sheet7!B$1:O$65536,3,0)</f>
        <v>0</v>
      </c>
      <c r="F15" s="121">
        <f>VLOOKUP(B15,[1]Sheet7!B$1:O$65536,4,0)</f>
        <v>0</v>
      </c>
      <c r="G15" s="121">
        <f>VLOOKUP(B15,[1]Sheet7!B$1:O$65536,5,0)</f>
        <v>930000</v>
      </c>
      <c r="H15" s="121">
        <f>VLOOKUP(B15,[1]Sheet7!B$1:O$65536,6,0)</f>
        <v>0</v>
      </c>
      <c r="I15" s="121">
        <f>VLOOKUP(B15,[1]Sheet7!B$1:O$65536,7,0)</f>
        <v>0</v>
      </c>
      <c r="J15" s="121">
        <f>VLOOKUP(B15,[1]Sheet7!B$1:O$65536,8,0)</f>
        <v>0</v>
      </c>
      <c r="K15" s="121">
        <f>VLOOKUP(B15,[1]Sheet7!B$1:O$65536,9,0)</f>
        <v>1070000</v>
      </c>
      <c r="L15" s="121">
        <f>VLOOKUP(B15,[1]Sheet7!B$1:O$65536,10,0)</f>
        <v>0</v>
      </c>
      <c r="M15" s="121">
        <f>VLOOKUP(B15,[1]Sheet7!B$1:O$65536,11,0)</f>
        <v>0</v>
      </c>
      <c r="N15" s="121">
        <f>VLOOKUP(B15,[1]Sheet7!B$1:O$65536,12,0)</f>
        <v>0</v>
      </c>
      <c r="O15" s="121">
        <f>VLOOKUP(B15,[1]Sheet7!B$1:O$65536,13,0)</f>
        <v>0</v>
      </c>
      <c r="P15" s="120">
        <f>VLOOKUP(B15,[1]Sheet7!B$1:O$65536,14,0)</f>
        <v>0</v>
      </c>
      <c r="Q15" s="132">
        <f t="shared" si="14"/>
        <v>0</v>
      </c>
      <c r="R15" s="120">
        <f>SUM($E15:F15)/$D15*100</f>
        <v>0</v>
      </c>
      <c r="S15" s="120">
        <f>SUM($E15:G15)/$D15*100</f>
        <v>46.5</v>
      </c>
      <c r="T15" s="120">
        <f>SUM($E15:H15)/$D15*100</f>
        <v>46.5</v>
      </c>
      <c r="U15" s="120">
        <f>SUM($E15:I15)/$D15*100</f>
        <v>46.5</v>
      </c>
      <c r="V15" s="120">
        <f>SUM($E15:J15)/$D15*100</f>
        <v>46.5</v>
      </c>
      <c r="W15" s="120">
        <f>SUM($E15:K15)/$D15*100</f>
        <v>100</v>
      </c>
      <c r="X15" s="120">
        <f>SUM($E15:L15)/$D15*100</f>
        <v>100</v>
      </c>
      <c r="Y15" s="120">
        <f>SUM($E15:M15)/$D15*100</f>
        <v>100</v>
      </c>
      <c r="Z15" s="120">
        <f>SUM($E15:N15)/$D15*100</f>
        <v>100</v>
      </c>
      <c r="AA15" s="120">
        <f>SUM($E15:O15)/$D15*100</f>
        <v>100</v>
      </c>
      <c r="AB15" s="120">
        <f>SUM($E15:P15)/$D15*100</f>
        <v>100</v>
      </c>
      <c r="AC15" s="122" t="str">
        <f t="shared" si="1"/>
        <v>2,00</v>
      </c>
      <c r="AD15" s="122" t="str">
        <f t="shared" si="2"/>
        <v>2,00</v>
      </c>
      <c r="AE15" s="122">
        <f t="shared" si="3"/>
        <v>46.5</v>
      </c>
      <c r="AF15" s="122">
        <f t="shared" si="4"/>
        <v>46.5</v>
      </c>
      <c r="AG15" s="122">
        <f t="shared" si="5"/>
        <v>46.5</v>
      </c>
      <c r="AH15" s="122">
        <f t="shared" si="6"/>
        <v>46.5</v>
      </c>
      <c r="AI15" s="122">
        <f t="shared" si="7"/>
        <v>100</v>
      </c>
      <c r="AJ15" s="122">
        <f t="shared" si="8"/>
        <v>100</v>
      </c>
      <c r="AK15" s="122">
        <f t="shared" si="9"/>
        <v>100</v>
      </c>
      <c r="AL15" s="122">
        <f t="shared" si="10"/>
        <v>100</v>
      </c>
      <c r="AM15" s="122">
        <f t="shared" si="11"/>
        <v>100</v>
      </c>
      <c r="AN15" s="122">
        <f t="shared" si="12"/>
        <v>100</v>
      </c>
    </row>
    <row r="16" spans="1:40" ht="20" x14ac:dyDescent="0.25">
      <c r="A16" s="134" t="s">
        <v>120</v>
      </c>
      <c r="B16" s="135" t="s">
        <v>121</v>
      </c>
      <c r="C16" s="136">
        <v>2000000</v>
      </c>
      <c r="D16" s="136">
        <v>2000000</v>
      </c>
      <c r="E16" s="121">
        <f>VLOOKUP(B16,[1]Sheet7!B$1:O$65536,3,0)</f>
        <v>77000</v>
      </c>
      <c r="F16" s="121">
        <f>VLOOKUP(B16,[1]Sheet7!B$1:O$65536,4,0)</f>
        <v>77000</v>
      </c>
      <c r="G16" s="121">
        <f>VLOOKUP(B16,[1]Sheet7!B$1:O$65536,5,0)</f>
        <v>427000</v>
      </c>
      <c r="H16" s="121">
        <f>VLOOKUP(B16,[1]Sheet7!B$1:O$65536,6,0)</f>
        <v>77000</v>
      </c>
      <c r="I16" s="121">
        <f>VLOOKUP(B16,[1]Sheet7!B$1:O$65536,7,0)</f>
        <v>77000</v>
      </c>
      <c r="J16" s="121">
        <f>VLOOKUP(B16,[1]Sheet7!B$1:O$65536,8,0)</f>
        <v>427000</v>
      </c>
      <c r="K16" s="121">
        <f>VLOOKUP(B16,[1]Sheet7!B$1:O$65536,9,0)</f>
        <v>77000</v>
      </c>
      <c r="L16" s="121">
        <f>VLOOKUP(B16,[1]Sheet7!B$1:O$65536,10,0)</f>
        <v>77000</v>
      </c>
      <c r="M16" s="121">
        <f>VLOOKUP(B16,[1]Sheet7!B$1:O$65536,11,0)</f>
        <v>177000</v>
      </c>
      <c r="N16" s="121">
        <f>VLOOKUP(B16,[1]Sheet7!B$1:O$65536,12,0)</f>
        <v>349000</v>
      </c>
      <c r="O16" s="121">
        <f>VLOOKUP(B16,[1]Sheet7!B$1:O$65536,13,0)</f>
        <v>77000</v>
      </c>
      <c r="P16" s="120">
        <f>VLOOKUP(B16,[1]Sheet7!B$1:O$65536,14,0)</f>
        <v>81000</v>
      </c>
      <c r="Q16" s="132">
        <f t="shared" si="14"/>
        <v>3.85</v>
      </c>
      <c r="R16" s="120">
        <f>SUM($E16:F16)/$D16*100</f>
        <v>7.7</v>
      </c>
      <c r="S16" s="120">
        <f>SUM($E16:G16)/$D16*100</f>
        <v>29.049999999999997</v>
      </c>
      <c r="T16" s="120">
        <f>SUM($E16:H16)/$D16*100</f>
        <v>32.9</v>
      </c>
      <c r="U16" s="120">
        <f>SUM($E16:I16)/$D16*100</f>
        <v>36.75</v>
      </c>
      <c r="V16" s="120">
        <f>SUM($E16:J16)/$D16*100</f>
        <v>58.099999999999994</v>
      </c>
      <c r="W16" s="120">
        <f>SUM($E16:K16)/$D16*100</f>
        <v>61.95</v>
      </c>
      <c r="X16" s="120">
        <f>SUM($E16:L16)/$D16*100</f>
        <v>65.8</v>
      </c>
      <c r="Y16" s="120">
        <f>SUM($E16:M16)/$D16*100</f>
        <v>74.650000000000006</v>
      </c>
      <c r="Z16" s="120">
        <f>SUM($E16:N16)/$D16*100</f>
        <v>92.100000000000009</v>
      </c>
      <c r="AA16" s="120">
        <f>SUM($E16:O16)/$D16*100</f>
        <v>95.95</v>
      </c>
      <c r="AB16" s="120">
        <f>SUM($E16:P16)/$D16*100</f>
        <v>100</v>
      </c>
      <c r="AC16" s="122">
        <f t="shared" si="1"/>
        <v>3.85</v>
      </c>
      <c r="AD16" s="122">
        <f t="shared" si="2"/>
        <v>7.7</v>
      </c>
      <c r="AE16" s="122">
        <f t="shared" si="3"/>
        <v>29.049999999999997</v>
      </c>
      <c r="AF16" s="122">
        <f t="shared" si="4"/>
        <v>32.9</v>
      </c>
      <c r="AG16" s="122">
        <f t="shared" si="5"/>
        <v>36.75</v>
      </c>
      <c r="AH16" s="122">
        <f t="shared" si="6"/>
        <v>58.099999999999994</v>
      </c>
      <c r="AI16" s="122">
        <f t="shared" si="7"/>
        <v>61.95</v>
      </c>
      <c r="AJ16" s="122">
        <f t="shared" si="8"/>
        <v>65.8</v>
      </c>
      <c r="AK16" s="122">
        <f t="shared" si="9"/>
        <v>74.650000000000006</v>
      </c>
      <c r="AL16" s="122">
        <f t="shared" si="10"/>
        <v>92.100000000000009</v>
      </c>
      <c r="AM16" s="122">
        <f t="shared" si="11"/>
        <v>95.95</v>
      </c>
      <c r="AN16" s="122">
        <f t="shared" si="12"/>
        <v>100</v>
      </c>
    </row>
    <row r="17" spans="1:40" x14ac:dyDescent="0.25">
      <c r="A17" s="129" t="s">
        <v>122</v>
      </c>
      <c r="B17" s="130" t="s">
        <v>24</v>
      </c>
      <c r="C17" s="131">
        <f>SUM(C18:C21)</f>
        <v>2484881559</v>
      </c>
      <c r="D17" s="131">
        <f>SUM(D18:D21)</f>
        <v>5100644428</v>
      </c>
      <c r="E17" s="131">
        <f t="shared" ref="E17:P17" si="15">SUM(E18:E21)</f>
        <v>375571830</v>
      </c>
      <c r="F17" s="131">
        <f t="shared" si="15"/>
        <v>375571830</v>
      </c>
      <c r="G17" s="131">
        <f t="shared" si="15"/>
        <v>386499830</v>
      </c>
      <c r="H17" s="131">
        <f t="shared" si="15"/>
        <v>575524780</v>
      </c>
      <c r="I17" s="131">
        <f t="shared" si="15"/>
        <v>575014780</v>
      </c>
      <c r="J17" s="131">
        <f t="shared" si="15"/>
        <v>557006290</v>
      </c>
      <c r="K17" s="131">
        <f t="shared" si="15"/>
        <v>447539780</v>
      </c>
      <c r="L17" s="131">
        <f t="shared" si="15"/>
        <v>444967080</v>
      </c>
      <c r="M17" s="131">
        <f t="shared" si="15"/>
        <v>426628590</v>
      </c>
      <c r="N17" s="131">
        <f t="shared" si="15"/>
        <v>392040355</v>
      </c>
      <c r="O17" s="131">
        <f t="shared" si="15"/>
        <v>359358100</v>
      </c>
      <c r="P17" s="131">
        <f t="shared" si="15"/>
        <v>184921183</v>
      </c>
      <c r="Q17" s="132">
        <f t="shared" si="14"/>
        <v>7.3632231240879591</v>
      </c>
      <c r="R17" s="120">
        <f>SUM($E17:F17)/$D17*100</f>
        <v>14.726446248175918</v>
      </c>
      <c r="S17" s="120">
        <f>SUM($E17:G17)/$D17*100</f>
        <v>22.303916810097629</v>
      </c>
      <c r="T17" s="120">
        <f>SUM($E17:H17)/$D17*100</f>
        <v>33.587290668519429</v>
      </c>
      <c r="U17" s="120">
        <f>SUM($E17:I17)/$D17*100</f>
        <v>44.860665790365886</v>
      </c>
      <c r="V17" s="120">
        <f>SUM($E17:J17)/$D17*100</f>
        <v>55.780977877644759</v>
      </c>
      <c r="W17" s="120">
        <f>SUM($E17:K17)/$D17*100</f>
        <v>64.555158989804411</v>
      </c>
      <c r="X17" s="120">
        <f>SUM($E17:L17)/$D17*100</f>
        <v>73.278901377282992</v>
      </c>
      <c r="Y17" s="120">
        <f>SUM($E17:M17)/$D17*100</f>
        <v>81.643110959468743</v>
      </c>
      <c r="Z17" s="120">
        <f>SUM($E17:N17)/$D17*100</f>
        <v>89.329205540927774</v>
      </c>
      <c r="AA17" s="120">
        <f>SUM($E17:O17)/$D17*100</f>
        <v>96.374552556832342</v>
      </c>
      <c r="AB17" s="120">
        <f>SUM($E17:P17)/$D17*100</f>
        <v>100</v>
      </c>
      <c r="AC17" s="122">
        <f t="shared" si="1"/>
        <v>7.3632231240879591</v>
      </c>
      <c r="AD17" s="122">
        <f t="shared" si="2"/>
        <v>14.726446248175918</v>
      </c>
      <c r="AE17" s="122">
        <f t="shared" si="3"/>
        <v>22.303916810097629</v>
      </c>
      <c r="AF17" s="122">
        <f t="shared" si="4"/>
        <v>33.587290668519429</v>
      </c>
      <c r="AG17" s="122">
        <f t="shared" si="5"/>
        <v>44.860665790365886</v>
      </c>
      <c r="AH17" s="122">
        <f t="shared" si="6"/>
        <v>55.780977877644759</v>
      </c>
      <c r="AI17" s="122">
        <f t="shared" si="7"/>
        <v>64.555158989804411</v>
      </c>
      <c r="AJ17" s="122">
        <f t="shared" si="8"/>
        <v>73.278901377282992</v>
      </c>
      <c r="AK17" s="122">
        <f t="shared" si="9"/>
        <v>81.643110959468743</v>
      </c>
      <c r="AL17" s="122">
        <f t="shared" si="10"/>
        <v>89.329205540927774</v>
      </c>
      <c r="AM17" s="122">
        <f t="shared" si="11"/>
        <v>96.374552556832342</v>
      </c>
      <c r="AN17" s="122">
        <f t="shared" si="12"/>
        <v>100</v>
      </c>
    </row>
    <row r="18" spans="1:40" x14ac:dyDescent="0.25">
      <c r="A18" s="134" t="s">
        <v>123</v>
      </c>
      <c r="B18" s="135" t="s">
        <v>124</v>
      </c>
      <c r="C18" s="136">
        <v>2478069559</v>
      </c>
      <c r="D18" s="136">
        <f>SUM(E18:P18)</f>
        <v>5093832428</v>
      </c>
      <c r="E18" s="121">
        <f>VLOOKUP(B18,[1]Sheet7!B$1:O$65536,3,0)</f>
        <v>375076830</v>
      </c>
      <c r="F18" s="121">
        <f>VLOOKUP(B18,[1]Sheet7!B$1:O$65536,4,0)</f>
        <v>375076830</v>
      </c>
      <c r="G18" s="121">
        <f>VLOOKUP(B18,[1]Sheet7!B$1:O$65536,5,0)</f>
        <v>385844830</v>
      </c>
      <c r="H18" s="121">
        <f>VLOOKUP(B18,[1]Sheet7!B$1:O$65536,6,0)</f>
        <v>574849780</v>
      </c>
      <c r="I18" s="121">
        <f>VLOOKUP(B18,[1]Sheet7!B$1:O$65536,7,0)</f>
        <v>574449780</v>
      </c>
      <c r="J18" s="121">
        <f>VLOOKUP(B18,[1]Sheet7!B$1:O$65536,8,0)</f>
        <v>556451290</v>
      </c>
      <c r="K18" s="121">
        <f>VLOOKUP(B18,[1]Sheet7!B$1:O$65536,9,0)</f>
        <v>446944780</v>
      </c>
      <c r="L18" s="121">
        <f>VLOOKUP(B18,[1]Sheet7!B$1:O$65536,10,0)</f>
        <v>444472080</v>
      </c>
      <c r="M18" s="121">
        <f>VLOOKUP(B18,[1]Sheet7!B$1:O$65536,11,0)</f>
        <v>426073590</v>
      </c>
      <c r="N18" s="121">
        <f>VLOOKUP(B18,[1]Sheet7!B$1:O$65536,12,0)</f>
        <v>391295355</v>
      </c>
      <c r="O18" s="121">
        <f>VLOOKUP(B18,[1]Sheet7!B$1:O$65536,13,0)</f>
        <v>358863100</v>
      </c>
      <c r="P18" s="120">
        <f>VLOOKUP(B18,[1]Sheet7!B$1:O$65536,14,0)</f>
        <v>184434183</v>
      </c>
      <c r="Q18" s="132">
        <f t="shared" si="14"/>
        <v>7.3633523540794412</v>
      </c>
      <c r="R18" s="120">
        <f>SUM($E18:F18)/$D18*100</f>
        <v>14.726704708158882</v>
      </c>
      <c r="S18" s="120">
        <f>SUM($E18:G18)/$D18*100</f>
        <v>22.301449960457944</v>
      </c>
      <c r="T18" s="120">
        <f>SUM($E18:H18)/$D18*100</f>
        <v>33.586661795070732</v>
      </c>
      <c r="U18" s="120">
        <f>SUM($E18:I18)/$D18*100</f>
        <v>44.864020996020095</v>
      </c>
      <c r="V18" s="120">
        <f>SUM($E18:J18)/$D18*100</f>
        <v>55.788041325807036</v>
      </c>
      <c r="W18" s="120">
        <f>SUM($E18:K18)/$D18*100</f>
        <v>64.5622753886163</v>
      </c>
      <c r="X18" s="120">
        <f>SUM($E18:L18)/$D18*100</f>
        <v>73.287966433276637</v>
      </c>
      <c r="Y18" s="120">
        <f>SUM($E18:M18)/$D18*100</f>
        <v>81.65246597311112</v>
      </c>
      <c r="Z18" s="120">
        <f>SUM($E18:N18)/$D18*100</f>
        <v>89.334213665656137</v>
      </c>
      <c r="AA18" s="120">
        <f>SUM($E18:O18)/$D18*100</f>
        <v>96.379264814716052</v>
      </c>
      <c r="AB18" s="120">
        <f>SUM($E18:P18)/$D18*100</f>
        <v>100</v>
      </c>
      <c r="AC18" s="122">
        <f t="shared" si="1"/>
        <v>7.3633523540794412</v>
      </c>
      <c r="AD18" s="122">
        <f t="shared" si="2"/>
        <v>14.726704708158882</v>
      </c>
      <c r="AE18" s="122">
        <f t="shared" si="3"/>
        <v>22.301449960457944</v>
      </c>
      <c r="AF18" s="122">
        <f t="shared" si="4"/>
        <v>33.586661795070732</v>
      </c>
      <c r="AG18" s="122">
        <f t="shared" si="5"/>
        <v>44.864020996020095</v>
      </c>
      <c r="AH18" s="122">
        <f t="shared" si="6"/>
        <v>55.788041325807036</v>
      </c>
      <c r="AI18" s="122">
        <f t="shared" si="7"/>
        <v>64.5622753886163</v>
      </c>
      <c r="AJ18" s="122">
        <f t="shared" si="8"/>
        <v>73.287966433276637</v>
      </c>
      <c r="AK18" s="122">
        <f t="shared" si="9"/>
        <v>81.65246597311112</v>
      </c>
      <c r="AL18" s="122">
        <f t="shared" si="10"/>
        <v>89.334213665656137</v>
      </c>
      <c r="AM18" s="122">
        <f t="shared" si="11"/>
        <v>96.379264814716052</v>
      </c>
      <c r="AN18" s="122">
        <f t="shared" si="12"/>
        <v>100</v>
      </c>
    </row>
    <row r="19" spans="1:40" x14ac:dyDescent="0.25">
      <c r="A19" s="134" t="s">
        <v>125</v>
      </c>
      <c r="B19" s="135" t="s">
        <v>48</v>
      </c>
      <c r="C19" s="136">
        <v>3000000</v>
      </c>
      <c r="D19" s="136">
        <v>3000000</v>
      </c>
      <c r="E19" s="121">
        <f>VLOOKUP(B19,[1]Sheet7!B$1:O$65536,3,0)</f>
        <v>250000</v>
      </c>
      <c r="F19" s="121">
        <f>VLOOKUP(B19,[1]Sheet7!B$1:O$65536,4,0)</f>
        <v>250000</v>
      </c>
      <c r="G19" s="121">
        <f>VLOOKUP(B19,[1]Sheet7!B$1:O$65536,5,0)</f>
        <v>250000</v>
      </c>
      <c r="H19" s="121">
        <f>VLOOKUP(B19,[1]Sheet7!B$1:O$65536,6,0)</f>
        <v>250000</v>
      </c>
      <c r="I19" s="121">
        <f>VLOOKUP(B19,[1]Sheet7!B$1:O$65536,7,0)</f>
        <v>250000</v>
      </c>
      <c r="J19" s="121">
        <f>VLOOKUP(B19,[1]Sheet7!B$1:O$65536,8,0)</f>
        <v>250000</v>
      </c>
      <c r="K19" s="121">
        <f>VLOOKUP(B19,[1]Sheet7!B$1:O$65536,9,0)</f>
        <v>250000</v>
      </c>
      <c r="L19" s="121">
        <f>VLOOKUP(B19,[1]Sheet7!B$1:O$65536,10,0)</f>
        <v>250000</v>
      </c>
      <c r="M19" s="121">
        <f>VLOOKUP(B19,[1]Sheet7!B$1:O$65536,11,0)</f>
        <v>250000</v>
      </c>
      <c r="N19" s="121">
        <f>VLOOKUP(B19,[1]Sheet7!B$1:O$65536,12,0)</f>
        <v>250000</v>
      </c>
      <c r="O19" s="121">
        <f>VLOOKUP(B19,[1]Sheet7!B$1:O$65536,13,0)</f>
        <v>250000</v>
      </c>
      <c r="P19" s="120">
        <f>VLOOKUP(B19,[1]Sheet7!B$1:O$65536,14,0)</f>
        <v>250000</v>
      </c>
      <c r="Q19" s="132">
        <f t="shared" si="14"/>
        <v>8.3333333333333321</v>
      </c>
      <c r="R19" s="120">
        <f>SUM($E19:F19)/$D19*100</f>
        <v>16.666666666666664</v>
      </c>
      <c r="S19" s="120">
        <f>SUM($E19:G19)/$D19*100</f>
        <v>25</v>
      </c>
      <c r="T19" s="120">
        <f>SUM($E19:H19)/$D19*100</f>
        <v>33.333333333333329</v>
      </c>
      <c r="U19" s="120">
        <f>SUM($E19:I19)/$D19*100</f>
        <v>41.666666666666671</v>
      </c>
      <c r="V19" s="120">
        <f>SUM($E19:J19)/$D19*100</f>
        <v>50</v>
      </c>
      <c r="W19" s="120">
        <f>SUM($E19:K19)/$D19*100</f>
        <v>58.333333333333336</v>
      </c>
      <c r="X19" s="120">
        <f>SUM($E19:L19)/$D19*100</f>
        <v>66.666666666666657</v>
      </c>
      <c r="Y19" s="120">
        <f>SUM($E19:M19)/$D19*100</f>
        <v>75</v>
      </c>
      <c r="Z19" s="120">
        <f>SUM($E19:N19)/$D19*100</f>
        <v>83.333333333333343</v>
      </c>
      <c r="AA19" s="120">
        <f>SUM($E19:O19)/$D19*100</f>
        <v>91.666666666666657</v>
      </c>
      <c r="AB19" s="120">
        <f>SUM($E19:P19)/$D19*100</f>
        <v>100</v>
      </c>
      <c r="AC19" s="122">
        <f t="shared" si="1"/>
        <v>8.3333333333333321</v>
      </c>
      <c r="AD19" s="122">
        <f t="shared" si="2"/>
        <v>16.666666666666664</v>
      </c>
      <c r="AE19" s="122">
        <f t="shared" si="3"/>
        <v>25</v>
      </c>
      <c r="AF19" s="122">
        <f t="shared" si="4"/>
        <v>33.333333333333329</v>
      </c>
      <c r="AG19" s="122">
        <f t="shared" si="5"/>
        <v>41.666666666666671</v>
      </c>
      <c r="AH19" s="122">
        <f t="shared" si="6"/>
        <v>50</v>
      </c>
      <c r="AI19" s="122">
        <f t="shared" si="7"/>
        <v>58.333333333333336</v>
      </c>
      <c r="AJ19" s="122">
        <f t="shared" si="8"/>
        <v>66.666666666666657</v>
      </c>
      <c r="AK19" s="122">
        <f t="shared" si="9"/>
        <v>75</v>
      </c>
      <c r="AL19" s="122">
        <f t="shared" si="10"/>
        <v>83.333333333333343</v>
      </c>
      <c r="AM19" s="122">
        <f t="shared" si="11"/>
        <v>91.666666666666657</v>
      </c>
      <c r="AN19" s="122">
        <f t="shared" si="12"/>
        <v>100</v>
      </c>
    </row>
    <row r="20" spans="1:40" ht="20" x14ac:dyDescent="0.25">
      <c r="A20" s="134" t="s">
        <v>126</v>
      </c>
      <c r="B20" s="135" t="s">
        <v>127</v>
      </c>
      <c r="C20" s="136">
        <v>2000000</v>
      </c>
      <c r="D20" s="136">
        <v>2000000</v>
      </c>
      <c r="E20" s="121">
        <f>VLOOKUP(B20,[1]Sheet7!B$1:O$65536,3,0)</f>
        <v>128000</v>
      </c>
      <c r="F20" s="121">
        <f>VLOOKUP(B20,[1]Sheet7!B$1:O$65536,4,0)</f>
        <v>128000</v>
      </c>
      <c r="G20" s="121">
        <f>VLOOKUP(B20,[1]Sheet7!B$1:O$65536,5,0)</f>
        <v>228000</v>
      </c>
      <c r="H20" s="121">
        <f>VLOOKUP(B20,[1]Sheet7!B$1:O$65536,6,0)</f>
        <v>228000</v>
      </c>
      <c r="I20" s="121">
        <f>VLOOKUP(B20,[1]Sheet7!B$1:O$65536,7,0)</f>
        <v>198000</v>
      </c>
      <c r="J20" s="121">
        <f>VLOOKUP(B20,[1]Sheet7!B$1:O$65536,8,0)</f>
        <v>128000</v>
      </c>
      <c r="K20" s="121">
        <f>VLOOKUP(B20,[1]Sheet7!B$1:O$65536,9,0)</f>
        <v>228000</v>
      </c>
      <c r="L20" s="121">
        <f>VLOOKUP(B20,[1]Sheet7!B$1:O$65536,10,0)</f>
        <v>128000</v>
      </c>
      <c r="M20" s="121">
        <f>VLOOKUP(B20,[1]Sheet7!B$1:O$65536,11,0)</f>
        <v>128000</v>
      </c>
      <c r="N20" s="121">
        <f>VLOOKUP(B20,[1]Sheet7!B$1:O$65536,12,0)</f>
        <v>228000</v>
      </c>
      <c r="O20" s="121">
        <f>VLOOKUP(B20,[1]Sheet7!B$1:O$65536,13,0)</f>
        <v>128000</v>
      </c>
      <c r="P20" s="120">
        <f>VLOOKUP(B20,[1]Sheet7!B$1:O$65536,14,0)</f>
        <v>122000</v>
      </c>
      <c r="Q20" s="132">
        <f t="shared" si="14"/>
        <v>6.4</v>
      </c>
      <c r="R20" s="120">
        <f>SUM($E20:F20)/$D20*100</f>
        <v>12.8</v>
      </c>
      <c r="S20" s="120">
        <f>SUM($E20:G20)/$D20*100</f>
        <v>24.2</v>
      </c>
      <c r="T20" s="120">
        <f>SUM($E20:H20)/$D20*100</f>
        <v>35.6</v>
      </c>
      <c r="U20" s="120">
        <f>SUM($E20:I20)/$D20*100</f>
        <v>45.5</v>
      </c>
      <c r="V20" s="120">
        <f>SUM($E20:J20)/$D20*100</f>
        <v>51.9</v>
      </c>
      <c r="W20" s="120">
        <f>SUM($E20:K20)/$D20*100</f>
        <v>63.3</v>
      </c>
      <c r="X20" s="120">
        <f>SUM($E20:L20)/$D20*100</f>
        <v>69.699999999999989</v>
      </c>
      <c r="Y20" s="120">
        <f>SUM($E20:M20)/$D20*100</f>
        <v>76.099999999999994</v>
      </c>
      <c r="Z20" s="120">
        <f>SUM($E20:N20)/$D20*100</f>
        <v>87.5</v>
      </c>
      <c r="AA20" s="120">
        <f>SUM($E20:O20)/$D20*100</f>
        <v>93.899999999999991</v>
      </c>
      <c r="AB20" s="120">
        <f>SUM($E20:P20)/$D20*100</f>
        <v>100</v>
      </c>
      <c r="AC20" s="122">
        <f t="shared" si="1"/>
        <v>6.4</v>
      </c>
      <c r="AD20" s="122">
        <f t="shared" si="2"/>
        <v>12.8</v>
      </c>
      <c r="AE20" s="122">
        <f t="shared" si="3"/>
        <v>24.2</v>
      </c>
      <c r="AF20" s="122">
        <f t="shared" si="4"/>
        <v>35.6</v>
      </c>
      <c r="AG20" s="122">
        <f t="shared" si="5"/>
        <v>45.5</v>
      </c>
      <c r="AH20" s="122">
        <f t="shared" si="6"/>
        <v>51.9</v>
      </c>
      <c r="AI20" s="122">
        <f t="shared" si="7"/>
        <v>63.3</v>
      </c>
      <c r="AJ20" s="122">
        <f t="shared" si="8"/>
        <v>69.699999999999989</v>
      </c>
      <c r="AK20" s="122">
        <f t="shared" si="9"/>
        <v>76.099999999999994</v>
      </c>
      <c r="AL20" s="122">
        <f t="shared" si="10"/>
        <v>87.5</v>
      </c>
      <c r="AM20" s="122">
        <f t="shared" si="11"/>
        <v>93.899999999999991</v>
      </c>
      <c r="AN20" s="122">
        <f t="shared" si="12"/>
        <v>100</v>
      </c>
    </row>
    <row r="21" spans="1:40" ht="20" x14ac:dyDescent="0.25">
      <c r="A21" s="134" t="s">
        <v>128</v>
      </c>
      <c r="B21" s="135" t="s">
        <v>129</v>
      </c>
      <c r="C21" s="136">
        <v>1812000</v>
      </c>
      <c r="D21" s="136">
        <v>1812000</v>
      </c>
      <c r="E21" s="121">
        <f>VLOOKUP(B21,[1]Sheet7!B$1:O$65536,3,0)</f>
        <v>117000</v>
      </c>
      <c r="F21" s="121">
        <f>VLOOKUP(B21,[1]Sheet7!B$1:O$65536,4,0)</f>
        <v>117000</v>
      </c>
      <c r="G21" s="121">
        <f>VLOOKUP(B21,[1]Sheet7!B$1:O$65536,5,0)</f>
        <v>177000</v>
      </c>
      <c r="H21" s="121">
        <f>VLOOKUP(B21,[1]Sheet7!B$1:O$65536,6,0)</f>
        <v>197000</v>
      </c>
      <c r="I21" s="121">
        <f>VLOOKUP(B21,[1]Sheet7!B$1:O$65536,7,0)</f>
        <v>117000</v>
      </c>
      <c r="J21" s="121">
        <f>VLOOKUP(B21,[1]Sheet7!B$1:O$65536,8,0)</f>
        <v>177000</v>
      </c>
      <c r="K21" s="121">
        <f>VLOOKUP(B21,[1]Sheet7!B$1:O$65536,9,0)</f>
        <v>117000</v>
      </c>
      <c r="L21" s="121">
        <f>VLOOKUP(B21,[1]Sheet7!B$1:O$65536,10,0)</f>
        <v>117000</v>
      </c>
      <c r="M21" s="121">
        <f>VLOOKUP(B21,[1]Sheet7!B$1:O$65536,11,0)</f>
        <v>177000</v>
      </c>
      <c r="N21" s="121">
        <f>VLOOKUP(B21,[1]Sheet7!B$1:O$65536,12,0)</f>
        <v>267000</v>
      </c>
      <c r="O21" s="121">
        <f>VLOOKUP(B21,[1]Sheet7!B$1:O$65536,13,0)</f>
        <v>117000</v>
      </c>
      <c r="P21" s="120">
        <f>VLOOKUP(B21,[1]Sheet7!B$1:O$65536,14,0)</f>
        <v>115000</v>
      </c>
      <c r="Q21" s="132">
        <f t="shared" si="14"/>
        <v>6.4569536423841054</v>
      </c>
      <c r="R21" s="120">
        <f>SUM($E21:F21)/$D21*100</f>
        <v>12.913907284768211</v>
      </c>
      <c r="S21" s="120">
        <f>SUM($E21:G21)/$D21*100</f>
        <v>22.682119205298012</v>
      </c>
      <c r="T21" s="120">
        <f>SUM($E21:H21)/$D21*100</f>
        <v>33.554083885209714</v>
      </c>
      <c r="U21" s="120">
        <f>SUM($E21:I21)/$D21*100</f>
        <v>40.011037527593821</v>
      </c>
      <c r="V21" s="120">
        <f>SUM($E21:J21)/$D21*100</f>
        <v>49.779249448123622</v>
      </c>
      <c r="W21" s="120">
        <f>SUM($E21:K21)/$D21*100</f>
        <v>56.236203090507729</v>
      </c>
      <c r="X21" s="120">
        <f>SUM($E21:L21)/$D21*100</f>
        <v>62.693156732891829</v>
      </c>
      <c r="Y21" s="120">
        <f>SUM($E21:M21)/$D21*100</f>
        <v>72.46136865342163</v>
      </c>
      <c r="Z21" s="120">
        <f>SUM($E21:N21)/$D21*100</f>
        <v>87.196467991169982</v>
      </c>
      <c r="AA21" s="120">
        <f>SUM($E21:O21)/$D21*100</f>
        <v>93.653421633554075</v>
      </c>
      <c r="AB21" s="120">
        <f>SUM($E21:P21)/$D21*100</f>
        <v>100</v>
      </c>
      <c r="AC21" s="122">
        <f t="shared" si="1"/>
        <v>6.4569536423841054</v>
      </c>
      <c r="AD21" s="122">
        <f t="shared" si="2"/>
        <v>12.913907284768211</v>
      </c>
      <c r="AE21" s="122">
        <f t="shared" si="3"/>
        <v>22.682119205298012</v>
      </c>
      <c r="AF21" s="122">
        <f t="shared" si="4"/>
        <v>33.554083885209714</v>
      </c>
      <c r="AG21" s="122">
        <f t="shared" si="5"/>
        <v>40.011037527593821</v>
      </c>
      <c r="AH21" s="122">
        <f t="shared" si="6"/>
        <v>49.779249448123622</v>
      </c>
      <c r="AI21" s="122">
        <f t="shared" si="7"/>
        <v>56.236203090507729</v>
      </c>
      <c r="AJ21" s="122">
        <f t="shared" si="8"/>
        <v>62.693156732891829</v>
      </c>
      <c r="AK21" s="122">
        <f t="shared" si="9"/>
        <v>72.46136865342163</v>
      </c>
      <c r="AL21" s="122">
        <f t="shared" si="10"/>
        <v>87.196467991169982</v>
      </c>
      <c r="AM21" s="122">
        <f t="shared" si="11"/>
        <v>93.653421633554075</v>
      </c>
      <c r="AN21" s="122">
        <f t="shared" si="12"/>
        <v>100</v>
      </c>
    </row>
    <row r="22" spans="1:40" x14ac:dyDescent="0.25">
      <c r="A22" s="129" t="s">
        <v>130</v>
      </c>
      <c r="B22" s="130" t="s">
        <v>25</v>
      </c>
      <c r="C22" s="131">
        <f>SUM(C23:C27)</f>
        <v>18498280</v>
      </c>
      <c r="D22" s="131">
        <f>SUM(D23:D27)</f>
        <v>18498280</v>
      </c>
      <c r="E22" s="131">
        <f t="shared" ref="E22:P22" si="16">SUM(E23:E27)</f>
        <v>1541000</v>
      </c>
      <c r="F22" s="131">
        <f t="shared" si="16"/>
        <v>1541000</v>
      </c>
      <c r="G22" s="131">
        <f t="shared" si="16"/>
        <v>1541000</v>
      </c>
      <c r="H22" s="131">
        <f t="shared" si="16"/>
        <v>1541000</v>
      </c>
      <c r="I22" s="131">
        <f t="shared" si="16"/>
        <v>1541000</v>
      </c>
      <c r="J22" s="131">
        <f t="shared" si="16"/>
        <v>1541000</v>
      </c>
      <c r="K22" s="131">
        <f t="shared" si="16"/>
        <v>1541000</v>
      </c>
      <c r="L22" s="131">
        <f t="shared" si="16"/>
        <v>1541000</v>
      </c>
      <c r="M22" s="131">
        <f t="shared" si="16"/>
        <v>1541000</v>
      </c>
      <c r="N22" s="131">
        <f t="shared" si="16"/>
        <v>1541000</v>
      </c>
      <c r="O22" s="131">
        <f t="shared" si="16"/>
        <v>1541000</v>
      </c>
      <c r="P22" s="131">
        <f t="shared" si="16"/>
        <v>1547280</v>
      </c>
      <c r="Q22" s="132">
        <f t="shared" si="14"/>
        <v>8.330504241475424</v>
      </c>
      <c r="R22" s="120">
        <f>SUM($E22:F22)/$D22*100</f>
        <v>16.661008482950848</v>
      </c>
      <c r="S22" s="120">
        <f>SUM($E22:G22)/$D22*100</f>
        <v>24.991512724426272</v>
      </c>
      <c r="T22" s="120">
        <f>SUM($E22:H22)/$D22*100</f>
        <v>33.322016965901696</v>
      </c>
      <c r="U22" s="120">
        <f>SUM($E22:I22)/$D22*100</f>
        <v>41.65252120737712</v>
      </c>
      <c r="V22" s="120">
        <f>SUM($E22:J22)/$D22*100</f>
        <v>49.983025448852544</v>
      </c>
      <c r="W22" s="120">
        <f>SUM($E22:K22)/$D22*100</f>
        <v>58.313529690327968</v>
      </c>
      <c r="X22" s="120">
        <f>SUM($E22:L22)/$D22*100</f>
        <v>66.644033931803392</v>
      </c>
      <c r="Y22" s="120">
        <f>SUM($E22:M22)/$D22*100</f>
        <v>74.974538173278816</v>
      </c>
      <c r="Z22" s="120">
        <f>SUM($E22:N22)/$D22*100</f>
        <v>83.30504241475424</v>
      </c>
      <c r="AA22" s="120">
        <f>SUM($E22:O22)/$D22*100</f>
        <v>91.635546656229664</v>
      </c>
      <c r="AB22" s="120">
        <f>SUM($E22:P22)/$D22*100</f>
        <v>100</v>
      </c>
      <c r="AC22" s="122">
        <f t="shared" si="1"/>
        <v>8.330504241475424</v>
      </c>
      <c r="AD22" s="122">
        <f t="shared" si="2"/>
        <v>16.661008482950848</v>
      </c>
      <c r="AE22" s="122">
        <f t="shared" si="3"/>
        <v>24.991512724426272</v>
      </c>
      <c r="AF22" s="122">
        <f t="shared" si="4"/>
        <v>33.322016965901696</v>
      </c>
      <c r="AG22" s="122">
        <f t="shared" si="5"/>
        <v>41.65252120737712</v>
      </c>
      <c r="AH22" s="122">
        <f t="shared" si="6"/>
        <v>49.983025448852544</v>
      </c>
      <c r="AI22" s="122">
        <f t="shared" si="7"/>
        <v>58.313529690327968</v>
      </c>
      <c r="AJ22" s="122">
        <f t="shared" si="8"/>
        <v>66.644033931803392</v>
      </c>
      <c r="AK22" s="122">
        <f t="shared" si="9"/>
        <v>74.974538173278816</v>
      </c>
      <c r="AL22" s="122">
        <f t="shared" si="10"/>
        <v>83.30504241475424</v>
      </c>
      <c r="AM22" s="122">
        <f t="shared" si="11"/>
        <v>91.635546656229664</v>
      </c>
      <c r="AN22" s="122">
        <f t="shared" si="12"/>
        <v>100</v>
      </c>
    </row>
    <row r="23" spans="1:40" ht="20" x14ac:dyDescent="0.25">
      <c r="A23" s="134" t="s">
        <v>131</v>
      </c>
      <c r="B23" s="135" t="s">
        <v>50</v>
      </c>
      <c r="C23" s="136">
        <v>1757000</v>
      </c>
      <c r="D23" s="136">
        <v>1757000</v>
      </c>
      <c r="E23" s="121">
        <f>VLOOKUP(B23,[1]Sheet7!B$1:O$65536,3,0)</f>
        <v>146000</v>
      </c>
      <c r="F23" s="121">
        <f>VLOOKUP(B23,[1]Sheet7!B$1:O$65536,4,0)</f>
        <v>146000</v>
      </c>
      <c r="G23" s="121">
        <f>VLOOKUP(B23,[1]Sheet7!B$1:O$65536,5,0)</f>
        <v>146000</v>
      </c>
      <c r="H23" s="121">
        <f>VLOOKUP(B23,[1]Sheet7!B$1:O$65536,6,0)</f>
        <v>146000</v>
      </c>
      <c r="I23" s="121">
        <f>VLOOKUP(B23,[1]Sheet7!B$1:O$65536,7,0)</f>
        <v>146000</v>
      </c>
      <c r="J23" s="121">
        <f>VLOOKUP(B23,[1]Sheet7!B$1:O$65536,8,0)</f>
        <v>146000</v>
      </c>
      <c r="K23" s="121">
        <f>VLOOKUP(B23,[1]Sheet7!B$1:O$65536,9,0)</f>
        <v>146000</v>
      </c>
      <c r="L23" s="121">
        <f>VLOOKUP(B23,[1]Sheet7!B$1:O$65536,10,0)</f>
        <v>146000</v>
      </c>
      <c r="M23" s="121">
        <f>VLOOKUP(B23,[1]Sheet7!B$1:O$65536,11,0)</f>
        <v>146000</v>
      </c>
      <c r="N23" s="121">
        <f>VLOOKUP(B23,[1]Sheet7!B$1:O$65536,12,0)</f>
        <v>146000</v>
      </c>
      <c r="O23" s="121">
        <f>VLOOKUP(B23,[1]Sheet7!B$1:O$65536,13,0)</f>
        <v>146000</v>
      </c>
      <c r="P23" s="120">
        <f>VLOOKUP(B23,[1]Sheet7!B$1:O$65536,14,0)</f>
        <v>151000</v>
      </c>
      <c r="Q23" s="132">
        <f t="shared" si="14"/>
        <v>8.309618668184406</v>
      </c>
      <c r="R23" s="120">
        <f>SUM($E23:F23)/$D23*100</f>
        <v>16.619237336368812</v>
      </c>
      <c r="S23" s="120">
        <f>SUM($E23:G23)/$D23*100</f>
        <v>24.928856004553214</v>
      </c>
      <c r="T23" s="120">
        <f>SUM($E23:H23)/$D23*100</f>
        <v>33.238474672737624</v>
      </c>
      <c r="U23" s="120">
        <f>SUM($E23:I23)/$D23*100</f>
        <v>41.54809334092203</v>
      </c>
      <c r="V23" s="120">
        <f>SUM($E23:J23)/$D23*100</f>
        <v>49.857712009106429</v>
      </c>
      <c r="W23" s="120">
        <f>SUM($E23:K23)/$D23*100</f>
        <v>58.167330677290842</v>
      </c>
      <c r="X23" s="120">
        <f>SUM($E23:L23)/$D23*100</f>
        <v>66.476949345475248</v>
      </c>
      <c r="Y23" s="120">
        <f>SUM($E23:M23)/$D23*100</f>
        <v>74.786568013659647</v>
      </c>
      <c r="Z23" s="120">
        <f>SUM($E23:N23)/$D23*100</f>
        <v>83.09618668184406</v>
      </c>
      <c r="AA23" s="120">
        <f>SUM($E23:O23)/$D23*100</f>
        <v>91.405805350028459</v>
      </c>
      <c r="AB23" s="120">
        <f>SUM($E23:P23)/$D23*100</f>
        <v>100</v>
      </c>
      <c r="AC23" s="122">
        <f t="shared" si="1"/>
        <v>8.309618668184406</v>
      </c>
      <c r="AD23" s="122">
        <f t="shared" si="2"/>
        <v>16.619237336368812</v>
      </c>
      <c r="AE23" s="122">
        <f t="shared" si="3"/>
        <v>24.928856004553214</v>
      </c>
      <c r="AF23" s="122">
        <f t="shared" si="4"/>
        <v>33.238474672737624</v>
      </c>
      <c r="AG23" s="122">
        <f t="shared" si="5"/>
        <v>41.54809334092203</v>
      </c>
      <c r="AH23" s="122">
        <f t="shared" si="6"/>
        <v>49.857712009106429</v>
      </c>
      <c r="AI23" s="122">
        <f t="shared" si="7"/>
        <v>58.167330677290842</v>
      </c>
      <c r="AJ23" s="122">
        <f t="shared" si="8"/>
        <v>66.476949345475248</v>
      </c>
      <c r="AK23" s="122">
        <f t="shared" si="9"/>
        <v>74.786568013659647</v>
      </c>
      <c r="AL23" s="122">
        <f t="shared" si="10"/>
        <v>83.09618668184406</v>
      </c>
      <c r="AM23" s="122">
        <f t="shared" si="11"/>
        <v>91.405805350028459</v>
      </c>
      <c r="AN23" s="122">
        <f t="shared" si="12"/>
        <v>100</v>
      </c>
    </row>
    <row r="24" spans="1:40" x14ac:dyDescent="0.25">
      <c r="A24" s="134" t="s">
        <v>132</v>
      </c>
      <c r="B24" s="135" t="s">
        <v>52</v>
      </c>
      <c r="C24" s="136">
        <v>6241280</v>
      </c>
      <c r="D24" s="136">
        <v>6241280</v>
      </c>
      <c r="E24" s="121">
        <f>VLOOKUP(B24,[1]Sheet7!B$1:O$65536,3,0)</f>
        <v>520000</v>
      </c>
      <c r="F24" s="121">
        <f>VLOOKUP(B24,[1]Sheet7!B$1:O$65536,4,0)</f>
        <v>520000</v>
      </c>
      <c r="G24" s="121">
        <f>VLOOKUP(B24,[1]Sheet7!B$1:O$65536,5,0)</f>
        <v>520000</v>
      </c>
      <c r="H24" s="121">
        <f>VLOOKUP(B24,[1]Sheet7!B$1:O$65536,6,0)</f>
        <v>520000</v>
      </c>
      <c r="I24" s="121">
        <f>VLOOKUP(B24,[1]Sheet7!B$1:O$65536,7,0)</f>
        <v>520000</v>
      </c>
      <c r="J24" s="121">
        <f>VLOOKUP(B24,[1]Sheet7!B$1:O$65536,8,0)</f>
        <v>520000</v>
      </c>
      <c r="K24" s="121">
        <f>VLOOKUP(B24,[1]Sheet7!B$1:O$65536,9,0)</f>
        <v>520000</v>
      </c>
      <c r="L24" s="121">
        <f>VLOOKUP(B24,[1]Sheet7!B$1:O$65536,10,0)</f>
        <v>520000</v>
      </c>
      <c r="M24" s="121">
        <f>VLOOKUP(B24,[1]Sheet7!B$1:O$65536,11,0)</f>
        <v>520000</v>
      </c>
      <c r="N24" s="121">
        <f>VLOOKUP(B24,[1]Sheet7!B$1:O$65536,12,0)</f>
        <v>520000</v>
      </c>
      <c r="O24" s="121">
        <f>VLOOKUP(B24,[1]Sheet7!B$1:O$65536,13,0)</f>
        <v>520000</v>
      </c>
      <c r="P24" s="120">
        <f>VLOOKUP(B24,[1]Sheet7!B$1:O$65536,14,0)</f>
        <v>521280</v>
      </c>
      <c r="Q24" s="132">
        <f t="shared" si="14"/>
        <v>8.331624282198522</v>
      </c>
      <c r="R24" s="120">
        <f>SUM($E24:F24)/$D24*100</f>
        <v>16.663248564397044</v>
      </c>
      <c r="S24" s="120">
        <f>SUM($E24:G24)/$D24*100</f>
        <v>24.99487284659557</v>
      </c>
      <c r="T24" s="120">
        <f>SUM($E24:H24)/$D24*100</f>
        <v>33.326497128794088</v>
      </c>
      <c r="U24" s="120">
        <f>SUM($E24:I24)/$D24*100</f>
        <v>41.658121410992614</v>
      </c>
      <c r="V24" s="120">
        <f>SUM($E24:J24)/$D24*100</f>
        <v>49.989745693191139</v>
      </c>
      <c r="W24" s="120">
        <f>SUM($E24:K24)/$D24*100</f>
        <v>58.321369975389658</v>
      </c>
      <c r="X24" s="120">
        <f>SUM($E24:L24)/$D24*100</f>
        <v>66.652994257588176</v>
      </c>
      <c r="Y24" s="120">
        <f>SUM($E24:M24)/$D24*100</f>
        <v>74.984618539786709</v>
      </c>
      <c r="Z24" s="120">
        <f>SUM($E24:N24)/$D24*100</f>
        <v>83.316242821985227</v>
      </c>
      <c r="AA24" s="120">
        <f>SUM($E24:O24)/$D24*100</f>
        <v>91.64786710418376</v>
      </c>
      <c r="AB24" s="120">
        <f>SUM($E24:P24)/$D24*100</f>
        <v>100</v>
      </c>
      <c r="AC24" s="122">
        <f t="shared" si="1"/>
        <v>8.331624282198522</v>
      </c>
      <c r="AD24" s="122">
        <f t="shared" si="2"/>
        <v>16.663248564397044</v>
      </c>
      <c r="AE24" s="122">
        <f t="shared" si="3"/>
        <v>24.99487284659557</v>
      </c>
      <c r="AF24" s="122">
        <f t="shared" si="4"/>
        <v>33.326497128794088</v>
      </c>
      <c r="AG24" s="122">
        <f t="shared" si="5"/>
        <v>41.658121410992614</v>
      </c>
      <c r="AH24" s="122">
        <f t="shared" si="6"/>
        <v>49.989745693191139</v>
      </c>
      <c r="AI24" s="122">
        <f t="shared" si="7"/>
        <v>58.321369975389658</v>
      </c>
      <c r="AJ24" s="122">
        <f t="shared" si="8"/>
        <v>66.652994257588176</v>
      </c>
      <c r="AK24" s="122">
        <f t="shared" si="9"/>
        <v>74.984618539786709</v>
      </c>
      <c r="AL24" s="122">
        <f t="shared" si="10"/>
        <v>83.316242821985227</v>
      </c>
      <c r="AM24" s="122">
        <f t="shared" si="11"/>
        <v>91.64786710418376</v>
      </c>
      <c r="AN24" s="122">
        <f t="shared" si="12"/>
        <v>100</v>
      </c>
    </row>
    <row r="25" spans="1:40" x14ac:dyDescent="0.25">
      <c r="A25" s="134" t="s">
        <v>133</v>
      </c>
      <c r="B25" s="135" t="s">
        <v>53</v>
      </c>
      <c r="C25" s="136">
        <v>4500000</v>
      </c>
      <c r="D25" s="136">
        <v>4500000</v>
      </c>
      <c r="E25" s="121">
        <f>VLOOKUP(B25,[1]Sheet7!B$1:O$65536,3,0)</f>
        <v>375000</v>
      </c>
      <c r="F25" s="121">
        <f>VLOOKUP(B25,[1]Sheet7!B$1:O$65536,4,0)</f>
        <v>375000</v>
      </c>
      <c r="G25" s="121">
        <f>VLOOKUP(B25,[1]Sheet7!B$1:O$65536,5,0)</f>
        <v>375000</v>
      </c>
      <c r="H25" s="121">
        <f>VLOOKUP(B25,[1]Sheet7!B$1:O$65536,6,0)</f>
        <v>375000</v>
      </c>
      <c r="I25" s="121">
        <f>VLOOKUP(B25,[1]Sheet7!B$1:O$65536,7,0)</f>
        <v>375000</v>
      </c>
      <c r="J25" s="121">
        <f>VLOOKUP(B25,[1]Sheet7!B$1:O$65536,8,0)</f>
        <v>375000</v>
      </c>
      <c r="K25" s="121">
        <f>VLOOKUP(B25,[1]Sheet7!B$1:O$65536,9,0)</f>
        <v>375000</v>
      </c>
      <c r="L25" s="121">
        <f>VLOOKUP(B25,[1]Sheet7!B$1:O$65536,10,0)</f>
        <v>375000</v>
      </c>
      <c r="M25" s="121">
        <f>VLOOKUP(B25,[1]Sheet7!B$1:O$65536,11,0)</f>
        <v>375000</v>
      </c>
      <c r="N25" s="121">
        <f>VLOOKUP(B25,[1]Sheet7!B$1:O$65536,12,0)</f>
        <v>375000</v>
      </c>
      <c r="O25" s="121">
        <f>VLOOKUP(B25,[1]Sheet7!B$1:O$65536,13,0)</f>
        <v>375000</v>
      </c>
      <c r="P25" s="120">
        <f>VLOOKUP(B25,[1]Sheet7!B$1:O$65536,14,0)</f>
        <v>375000</v>
      </c>
      <c r="Q25" s="132">
        <f t="shared" si="14"/>
        <v>8.3333333333333321</v>
      </c>
      <c r="R25" s="120">
        <f>SUM($E25:F25)/$D25*100</f>
        <v>16.666666666666664</v>
      </c>
      <c r="S25" s="120">
        <f>SUM($E25:G25)/$D25*100</f>
        <v>25</v>
      </c>
      <c r="T25" s="120">
        <f>SUM($E25:H25)/$D25*100</f>
        <v>33.333333333333329</v>
      </c>
      <c r="U25" s="120">
        <f>SUM($E25:I25)/$D25*100</f>
        <v>41.666666666666671</v>
      </c>
      <c r="V25" s="120">
        <f>SUM($E25:J25)/$D25*100</f>
        <v>50</v>
      </c>
      <c r="W25" s="120">
        <f>SUM($E25:K25)/$D25*100</f>
        <v>58.333333333333336</v>
      </c>
      <c r="X25" s="120">
        <f>SUM($E25:L25)/$D25*100</f>
        <v>66.666666666666657</v>
      </c>
      <c r="Y25" s="120">
        <f>SUM($E25:M25)/$D25*100</f>
        <v>75</v>
      </c>
      <c r="Z25" s="120">
        <f>SUM($E25:N25)/$D25*100</f>
        <v>83.333333333333343</v>
      </c>
      <c r="AA25" s="120">
        <f>SUM($E25:O25)/$D25*100</f>
        <v>91.666666666666657</v>
      </c>
      <c r="AB25" s="120">
        <f>SUM($E25:P25)/$D25*100</f>
        <v>100</v>
      </c>
      <c r="AC25" s="122">
        <f t="shared" si="1"/>
        <v>8.3333333333333321</v>
      </c>
      <c r="AD25" s="122">
        <f t="shared" si="2"/>
        <v>16.666666666666664</v>
      </c>
      <c r="AE25" s="122">
        <f t="shared" si="3"/>
        <v>25</v>
      </c>
      <c r="AF25" s="122">
        <f t="shared" si="4"/>
        <v>33.333333333333329</v>
      </c>
      <c r="AG25" s="122">
        <f t="shared" si="5"/>
        <v>41.666666666666671</v>
      </c>
      <c r="AH25" s="122">
        <f t="shared" si="6"/>
        <v>50</v>
      </c>
      <c r="AI25" s="122">
        <f t="shared" si="7"/>
        <v>58.333333333333336</v>
      </c>
      <c r="AJ25" s="122">
        <f t="shared" si="8"/>
        <v>66.666666666666657</v>
      </c>
      <c r="AK25" s="122">
        <f t="shared" si="9"/>
        <v>75</v>
      </c>
      <c r="AL25" s="122">
        <f t="shared" si="10"/>
        <v>83.333333333333343</v>
      </c>
      <c r="AM25" s="122">
        <f t="shared" si="11"/>
        <v>91.666666666666657</v>
      </c>
      <c r="AN25" s="122">
        <f t="shared" si="12"/>
        <v>100</v>
      </c>
    </row>
    <row r="26" spans="1:40" x14ac:dyDescent="0.25">
      <c r="A26" s="134" t="s">
        <v>134</v>
      </c>
      <c r="B26" s="135" t="s">
        <v>54</v>
      </c>
      <c r="C26" s="136">
        <v>3000000</v>
      </c>
      <c r="D26" s="136">
        <v>3000000</v>
      </c>
      <c r="E26" s="121">
        <f>VLOOKUP(B26,[1]Sheet7!B$1:O$65536,3,0)</f>
        <v>250000</v>
      </c>
      <c r="F26" s="121">
        <f>VLOOKUP(B26,[1]Sheet7!B$1:O$65536,4,0)</f>
        <v>250000</v>
      </c>
      <c r="G26" s="121">
        <f>VLOOKUP(B26,[1]Sheet7!B$1:O$65536,5,0)</f>
        <v>250000</v>
      </c>
      <c r="H26" s="121">
        <f>VLOOKUP(B26,[1]Sheet7!B$1:O$65536,6,0)</f>
        <v>250000</v>
      </c>
      <c r="I26" s="121">
        <f>VLOOKUP(B26,[1]Sheet7!B$1:O$65536,7,0)</f>
        <v>250000</v>
      </c>
      <c r="J26" s="121">
        <f>VLOOKUP(B26,[1]Sheet7!B$1:O$65536,8,0)</f>
        <v>250000</v>
      </c>
      <c r="K26" s="121">
        <f>VLOOKUP(B26,[1]Sheet7!B$1:O$65536,9,0)</f>
        <v>250000</v>
      </c>
      <c r="L26" s="121">
        <f>VLOOKUP(B26,[1]Sheet7!B$1:O$65536,10,0)</f>
        <v>250000</v>
      </c>
      <c r="M26" s="121">
        <f>VLOOKUP(B26,[1]Sheet7!B$1:O$65536,11,0)</f>
        <v>250000</v>
      </c>
      <c r="N26" s="121">
        <f>VLOOKUP(B26,[1]Sheet7!B$1:O$65536,12,0)</f>
        <v>250000</v>
      </c>
      <c r="O26" s="121">
        <f>VLOOKUP(B26,[1]Sheet7!B$1:O$65536,13,0)</f>
        <v>250000</v>
      </c>
      <c r="P26" s="120">
        <f>VLOOKUP(B26,[1]Sheet7!B$1:O$65536,14,0)</f>
        <v>250000</v>
      </c>
      <c r="Q26" s="132">
        <f t="shared" si="14"/>
        <v>8.3333333333333321</v>
      </c>
      <c r="R26" s="120">
        <f>SUM($E26:F26)/$D26*100</f>
        <v>16.666666666666664</v>
      </c>
      <c r="S26" s="120">
        <f>SUM($E26:G26)/$D26*100</f>
        <v>25</v>
      </c>
      <c r="T26" s="120">
        <f>SUM($E26:H26)/$D26*100</f>
        <v>33.333333333333329</v>
      </c>
      <c r="U26" s="120">
        <f>SUM($E26:I26)/$D26*100</f>
        <v>41.666666666666671</v>
      </c>
      <c r="V26" s="120">
        <f>SUM($E26:J26)/$D26*100</f>
        <v>50</v>
      </c>
      <c r="W26" s="120">
        <f>SUM($E26:K26)/$D26*100</f>
        <v>58.333333333333336</v>
      </c>
      <c r="X26" s="120">
        <f>SUM($E26:L26)/$D26*100</f>
        <v>66.666666666666657</v>
      </c>
      <c r="Y26" s="120">
        <f>SUM($E26:M26)/$D26*100</f>
        <v>75</v>
      </c>
      <c r="Z26" s="120">
        <f>SUM($E26:N26)/$D26*100</f>
        <v>83.333333333333343</v>
      </c>
      <c r="AA26" s="120">
        <f>SUM($E26:O26)/$D26*100</f>
        <v>91.666666666666657</v>
      </c>
      <c r="AB26" s="120">
        <f>SUM($E26:P26)/$D26*100</f>
        <v>100</v>
      </c>
      <c r="AC26" s="122">
        <f t="shared" si="1"/>
        <v>8.3333333333333321</v>
      </c>
      <c r="AD26" s="122">
        <f t="shared" si="2"/>
        <v>16.666666666666664</v>
      </c>
      <c r="AE26" s="122">
        <f t="shared" si="3"/>
        <v>25</v>
      </c>
      <c r="AF26" s="122">
        <f t="shared" si="4"/>
        <v>33.333333333333329</v>
      </c>
      <c r="AG26" s="122">
        <f t="shared" si="5"/>
        <v>41.666666666666671</v>
      </c>
      <c r="AH26" s="122">
        <f t="shared" si="6"/>
        <v>50</v>
      </c>
      <c r="AI26" s="122">
        <f t="shared" si="7"/>
        <v>58.333333333333336</v>
      </c>
      <c r="AJ26" s="122">
        <f t="shared" si="8"/>
        <v>66.666666666666657</v>
      </c>
      <c r="AK26" s="122">
        <f t="shared" si="9"/>
        <v>75</v>
      </c>
      <c r="AL26" s="122">
        <f t="shared" si="10"/>
        <v>83.333333333333343</v>
      </c>
      <c r="AM26" s="122">
        <f t="shared" si="11"/>
        <v>91.666666666666657</v>
      </c>
      <c r="AN26" s="122">
        <f t="shared" si="12"/>
        <v>100</v>
      </c>
    </row>
    <row r="27" spans="1:40" ht="20" x14ac:dyDescent="0.25">
      <c r="A27" s="134" t="s">
        <v>135</v>
      </c>
      <c r="B27" s="135" t="s">
        <v>56</v>
      </c>
      <c r="C27" s="136">
        <v>3000000</v>
      </c>
      <c r="D27" s="136">
        <v>3000000</v>
      </c>
      <c r="E27" s="121">
        <f>VLOOKUP(B27,[1]Sheet7!B$1:O$65536,3,0)</f>
        <v>250000</v>
      </c>
      <c r="F27" s="121">
        <f>VLOOKUP(B27,[1]Sheet7!B$1:O$65536,4,0)</f>
        <v>250000</v>
      </c>
      <c r="G27" s="121">
        <f>VLOOKUP(B27,[1]Sheet7!B$1:O$65536,5,0)</f>
        <v>250000</v>
      </c>
      <c r="H27" s="121">
        <f>VLOOKUP(B27,[1]Sheet7!B$1:O$65536,6,0)</f>
        <v>250000</v>
      </c>
      <c r="I27" s="121">
        <f>VLOOKUP(B27,[1]Sheet7!B$1:O$65536,7,0)</f>
        <v>250000</v>
      </c>
      <c r="J27" s="121">
        <f>VLOOKUP(B27,[1]Sheet7!B$1:O$65536,8,0)</f>
        <v>250000</v>
      </c>
      <c r="K27" s="121">
        <f>VLOOKUP(B27,[1]Sheet7!B$1:O$65536,9,0)</f>
        <v>250000</v>
      </c>
      <c r="L27" s="121">
        <f>VLOOKUP(B27,[1]Sheet7!B$1:O$65536,10,0)</f>
        <v>250000</v>
      </c>
      <c r="M27" s="121">
        <f>VLOOKUP(B27,[1]Sheet7!B$1:O$65536,11,0)</f>
        <v>250000</v>
      </c>
      <c r="N27" s="121">
        <f>VLOOKUP(B27,[1]Sheet7!B$1:O$65536,12,0)</f>
        <v>250000</v>
      </c>
      <c r="O27" s="121">
        <f>VLOOKUP(B27,[1]Sheet7!B$1:O$65536,13,0)</f>
        <v>250000</v>
      </c>
      <c r="P27" s="120">
        <f>VLOOKUP(B27,[1]Sheet7!B$1:O$65536,14,0)</f>
        <v>250000</v>
      </c>
      <c r="Q27" s="132">
        <f t="shared" si="14"/>
        <v>8.3333333333333321</v>
      </c>
      <c r="R27" s="120">
        <f>SUM($E27:F27)/$D27*100</f>
        <v>16.666666666666664</v>
      </c>
      <c r="S27" s="120">
        <f>SUM($E27:G27)/$D27*100</f>
        <v>25</v>
      </c>
      <c r="T27" s="120">
        <f>SUM($E27:H27)/$D27*100</f>
        <v>33.333333333333329</v>
      </c>
      <c r="U27" s="120">
        <f>SUM($E27:I27)/$D27*100</f>
        <v>41.666666666666671</v>
      </c>
      <c r="V27" s="120">
        <f>SUM($E27:J27)/$D27*100</f>
        <v>50</v>
      </c>
      <c r="W27" s="120">
        <f>SUM($E27:K27)/$D27*100</f>
        <v>58.333333333333336</v>
      </c>
      <c r="X27" s="120">
        <f>SUM($E27:L27)/$D27*100</f>
        <v>66.666666666666657</v>
      </c>
      <c r="Y27" s="120">
        <f>SUM($E27:M27)/$D27*100</f>
        <v>75</v>
      </c>
      <c r="Z27" s="120">
        <f>SUM($E27:N27)/$D27*100</f>
        <v>83.333333333333343</v>
      </c>
      <c r="AA27" s="120">
        <f>SUM($E27:O27)/$D27*100</f>
        <v>91.666666666666657</v>
      </c>
      <c r="AB27" s="120">
        <f>SUM($E27:P27)/$D27*100</f>
        <v>100</v>
      </c>
      <c r="AC27" s="122">
        <f t="shared" si="1"/>
        <v>8.3333333333333321</v>
      </c>
      <c r="AD27" s="122">
        <f t="shared" si="2"/>
        <v>16.666666666666664</v>
      </c>
      <c r="AE27" s="122">
        <f t="shared" si="3"/>
        <v>25</v>
      </c>
      <c r="AF27" s="122">
        <f t="shared" si="4"/>
        <v>33.333333333333329</v>
      </c>
      <c r="AG27" s="122">
        <f t="shared" si="5"/>
        <v>41.666666666666671</v>
      </c>
      <c r="AH27" s="122">
        <f t="shared" si="6"/>
        <v>50</v>
      </c>
      <c r="AI27" s="122">
        <f t="shared" si="7"/>
        <v>58.333333333333336</v>
      </c>
      <c r="AJ27" s="122">
        <f t="shared" si="8"/>
        <v>66.666666666666657</v>
      </c>
      <c r="AK27" s="122">
        <f t="shared" si="9"/>
        <v>75</v>
      </c>
      <c r="AL27" s="122">
        <f t="shared" si="10"/>
        <v>83.333333333333343</v>
      </c>
      <c r="AM27" s="122">
        <f t="shared" si="11"/>
        <v>91.666666666666657</v>
      </c>
      <c r="AN27" s="122">
        <f t="shared" si="12"/>
        <v>100</v>
      </c>
    </row>
    <row r="28" spans="1:40" s="137" customFormat="1" ht="20" x14ac:dyDescent="0.25">
      <c r="A28" s="129" t="s">
        <v>136</v>
      </c>
      <c r="B28" s="130" t="s">
        <v>26</v>
      </c>
      <c r="C28" s="131">
        <f>C29</f>
        <v>4000000</v>
      </c>
      <c r="D28" s="131">
        <f>D29</f>
        <v>4000000</v>
      </c>
      <c r="E28" s="131">
        <f t="shared" ref="E28:P28" si="17">E29</f>
        <v>0</v>
      </c>
      <c r="F28" s="131">
        <f t="shared" si="17"/>
        <v>0</v>
      </c>
      <c r="G28" s="131">
        <f t="shared" si="17"/>
        <v>0</v>
      </c>
      <c r="H28" s="131">
        <f t="shared" si="17"/>
        <v>0</v>
      </c>
      <c r="I28" s="131">
        <f t="shared" si="17"/>
        <v>0</v>
      </c>
      <c r="J28" s="131">
        <f t="shared" si="17"/>
        <v>0</v>
      </c>
      <c r="K28" s="131">
        <f t="shared" si="17"/>
        <v>0</v>
      </c>
      <c r="L28" s="131">
        <f t="shared" si="17"/>
        <v>0</v>
      </c>
      <c r="M28" s="131">
        <f t="shared" si="17"/>
        <v>0</v>
      </c>
      <c r="N28" s="131">
        <f t="shared" si="17"/>
        <v>4000000</v>
      </c>
      <c r="O28" s="131">
        <f t="shared" si="17"/>
        <v>0</v>
      </c>
      <c r="P28" s="131">
        <f t="shared" si="17"/>
        <v>0</v>
      </c>
      <c r="Q28" s="132">
        <f t="shared" si="14"/>
        <v>0</v>
      </c>
      <c r="R28" s="120">
        <f>SUM($E28:F28)/$D28*100</f>
        <v>0</v>
      </c>
      <c r="S28" s="120">
        <f>SUM($E28:G28)/$D28*100</f>
        <v>0</v>
      </c>
      <c r="T28" s="120">
        <f>SUM($E28:H28)/$D28*100</f>
        <v>0</v>
      </c>
      <c r="U28" s="120">
        <f>SUM($E28:I28)/$D28*100</f>
        <v>0</v>
      </c>
      <c r="V28" s="120">
        <f>SUM($E28:J28)/$D28*100</f>
        <v>0</v>
      </c>
      <c r="W28" s="120">
        <f>SUM($E28:K28)/$D28*100</f>
        <v>0</v>
      </c>
      <c r="X28" s="120">
        <f>SUM($E28:L28)/$D28*100</f>
        <v>0</v>
      </c>
      <c r="Y28" s="120">
        <f>SUM($E28:M28)/$D28*100</f>
        <v>0</v>
      </c>
      <c r="Z28" s="120">
        <f>SUM($E28:N28)/$D28*100</f>
        <v>100</v>
      </c>
      <c r="AA28" s="120">
        <f>SUM($E28:O28)/$D28*100</f>
        <v>100</v>
      </c>
      <c r="AB28" s="120">
        <f>SUM($E28:P28)/$D28*100</f>
        <v>100</v>
      </c>
      <c r="AC28" s="122" t="str">
        <f t="shared" si="1"/>
        <v>2,00</v>
      </c>
      <c r="AD28" s="122" t="str">
        <f t="shared" si="2"/>
        <v>2,00</v>
      </c>
      <c r="AE28" s="122" t="str">
        <f t="shared" si="3"/>
        <v>2,00</v>
      </c>
      <c r="AF28" s="122" t="str">
        <f t="shared" si="4"/>
        <v>2,00</v>
      </c>
      <c r="AG28" s="122" t="str">
        <f t="shared" si="5"/>
        <v>2,00</v>
      </c>
      <c r="AH28" s="122" t="str">
        <f t="shared" si="6"/>
        <v>2,00</v>
      </c>
      <c r="AI28" s="122" t="str">
        <f t="shared" si="7"/>
        <v>2,00</v>
      </c>
      <c r="AJ28" s="122" t="str">
        <f t="shared" si="8"/>
        <v>2,00</v>
      </c>
      <c r="AK28" s="122" t="str">
        <f t="shared" si="9"/>
        <v>2,00</v>
      </c>
      <c r="AL28" s="122">
        <f t="shared" si="10"/>
        <v>100</v>
      </c>
      <c r="AM28" s="122">
        <f t="shared" si="11"/>
        <v>100</v>
      </c>
      <c r="AN28" s="122">
        <f t="shared" si="12"/>
        <v>100</v>
      </c>
    </row>
    <row r="29" spans="1:40" x14ac:dyDescent="0.25">
      <c r="A29" s="134" t="s">
        <v>137</v>
      </c>
      <c r="B29" s="135" t="s">
        <v>138</v>
      </c>
      <c r="C29" s="136">
        <v>4000000</v>
      </c>
      <c r="D29" s="136">
        <v>4000000</v>
      </c>
      <c r="E29" s="121">
        <f>VLOOKUP(B29,[1]Sheet7!B$1:O$65536,3,0)</f>
        <v>0</v>
      </c>
      <c r="F29" s="121">
        <f>VLOOKUP(B29,[1]Sheet7!B$1:O$65536,4,0)</f>
        <v>0</v>
      </c>
      <c r="G29" s="121">
        <f>VLOOKUP(B29,[1]Sheet7!B$1:O$65536,5,0)</f>
        <v>0</v>
      </c>
      <c r="H29" s="121">
        <f>VLOOKUP(B29,[1]Sheet7!B$1:O$65536,6,0)</f>
        <v>0</v>
      </c>
      <c r="I29" s="121">
        <f>VLOOKUP(B29,[1]Sheet7!B$1:O$65536,7,0)</f>
        <v>0</v>
      </c>
      <c r="J29" s="121">
        <f>VLOOKUP(B29,[1]Sheet7!B$1:O$65536,8,0)</f>
        <v>0</v>
      </c>
      <c r="K29" s="121">
        <f>VLOOKUP(B29,[1]Sheet7!B$1:O$65536,9,0)</f>
        <v>0</v>
      </c>
      <c r="L29" s="121">
        <f>VLOOKUP(B29,[1]Sheet7!B$1:O$65536,10,0)</f>
        <v>0</v>
      </c>
      <c r="M29" s="121">
        <f>VLOOKUP(B29,[1]Sheet7!B$1:O$65536,11,0)</f>
        <v>0</v>
      </c>
      <c r="N29" s="121">
        <f>VLOOKUP(B29,[1]Sheet7!B$1:O$65536,12,0)</f>
        <v>4000000</v>
      </c>
      <c r="O29" s="121">
        <f>VLOOKUP(B29,[1]Sheet7!B$1:O$65536,13,0)</f>
        <v>0</v>
      </c>
      <c r="P29" s="120">
        <f>VLOOKUP(B29,[1]Sheet7!B$1:O$65536,14,0)</f>
        <v>0</v>
      </c>
      <c r="Q29" s="132">
        <f t="shared" si="14"/>
        <v>0</v>
      </c>
      <c r="R29" s="120">
        <f>SUM($E29:F29)/$D29*100</f>
        <v>0</v>
      </c>
      <c r="S29" s="120">
        <f>SUM($E29:G29)/$D29*100</f>
        <v>0</v>
      </c>
      <c r="T29" s="120">
        <f>SUM($E29:H29)/$D29*100</f>
        <v>0</v>
      </c>
      <c r="U29" s="120">
        <f>SUM($E29:I29)/$D29*100</f>
        <v>0</v>
      </c>
      <c r="V29" s="120">
        <f>SUM($E29:J29)/$D29*100</f>
        <v>0</v>
      </c>
      <c r="W29" s="120">
        <f>SUM($E29:K29)/$D29*100</f>
        <v>0</v>
      </c>
      <c r="X29" s="120">
        <f>SUM($E29:L29)/$D29*100</f>
        <v>0</v>
      </c>
      <c r="Y29" s="120">
        <f>SUM($E29:M29)/$D29*100</f>
        <v>0</v>
      </c>
      <c r="Z29" s="120">
        <f>SUM($E29:N29)/$D29*100</f>
        <v>100</v>
      </c>
      <c r="AA29" s="120">
        <f>SUM($E29:O29)/$D29*100</f>
        <v>100</v>
      </c>
      <c r="AB29" s="120">
        <f>SUM($E29:P29)/$D29*100</f>
        <v>100</v>
      </c>
      <c r="AC29" s="122" t="str">
        <f t="shared" si="1"/>
        <v>2,00</v>
      </c>
      <c r="AD29" s="122" t="str">
        <f t="shared" si="2"/>
        <v>2,00</v>
      </c>
      <c r="AE29" s="122" t="str">
        <f t="shared" si="3"/>
        <v>2,00</v>
      </c>
      <c r="AF29" s="122" t="str">
        <f t="shared" si="4"/>
        <v>2,00</v>
      </c>
      <c r="AG29" s="122" t="str">
        <f t="shared" si="5"/>
        <v>2,00</v>
      </c>
      <c r="AH29" s="122" t="str">
        <f t="shared" si="6"/>
        <v>2,00</v>
      </c>
      <c r="AI29" s="122" t="str">
        <f t="shared" si="7"/>
        <v>2,00</v>
      </c>
      <c r="AJ29" s="122" t="str">
        <f t="shared" si="8"/>
        <v>2,00</v>
      </c>
      <c r="AK29" s="122" t="str">
        <f t="shared" si="9"/>
        <v>2,00</v>
      </c>
      <c r="AL29" s="122">
        <f t="shared" si="10"/>
        <v>100</v>
      </c>
      <c r="AM29" s="122">
        <f t="shared" si="11"/>
        <v>100</v>
      </c>
      <c r="AN29" s="122">
        <f t="shared" si="12"/>
        <v>100</v>
      </c>
    </row>
    <row r="30" spans="1:40" s="137" customFormat="1" ht="20" x14ac:dyDescent="0.25">
      <c r="A30" s="129" t="s">
        <v>139</v>
      </c>
      <c r="B30" s="130" t="s">
        <v>27</v>
      </c>
      <c r="C30" s="131">
        <f>SUM(C31:C33)</f>
        <v>107686720</v>
      </c>
      <c r="D30" s="131">
        <f>SUM(D31:D33)</f>
        <v>107686720</v>
      </c>
      <c r="E30" s="131">
        <f t="shared" ref="E30:P30" si="18">SUM(E31:E33)</f>
        <v>8975000</v>
      </c>
      <c r="F30" s="131">
        <f t="shared" si="18"/>
        <v>8975000</v>
      </c>
      <c r="G30" s="131">
        <f t="shared" si="18"/>
        <v>8975000</v>
      </c>
      <c r="H30" s="131">
        <f t="shared" si="18"/>
        <v>8975000</v>
      </c>
      <c r="I30" s="131">
        <f t="shared" si="18"/>
        <v>8975000</v>
      </c>
      <c r="J30" s="131">
        <f t="shared" si="18"/>
        <v>8975000</v>
      </c>
      <c r="K30" s="131">
        <f t="shared" si="18"/>
        <v>8975000</v>
      </c>
      <c r="L30" s="131">
        <f t="shared" si="18"/>
        <v>8975000</v>
      </c>
      <c r="M30" s="131">
        <f t="shared" si="18"/>
        <v>8975000</v>
      </c>
      <c r="N30" s="131">
        <f t="shared" si="18"/>
        <v>8975000</v>
      </c>
      <c r="O30" s="131">
        <f t="shared" si="18"/>
        <v>8975000</v>
      </c>
      <c r="P30" s="131">
        <f t="shared" si="18"/>
        <v>8961720</v>
      </c>
      <c r="Q30" s="132">
        <f t="shared" si="14"/>
        <v>8.3343610057024673</v>
      </c>
      <c r="R30" s="120">
        <f>SUM($E30:F30)/$D30*100</f>
        <v>16.668722011404935</v>
      </c>
      <c r="S30" s="120">
        <f>SUM($E30:G30)/$D30*100</f>
        <v>25.003083017107404</v>
      </c>
      <c r="T30" s="120">
        <f>SUM($E30:H30)/$D30*100</f>
        <v>33.337444022809869</v>
      </c>
      <c r="U30" s="120">
        <f>SUM($E30:I30)/$D30*100</f>
        <v>41.671805028512338</v>
      </c>
      <c r="V30" s="120">
        <f>SUM($E30:J30)/$D30*100</f>
        <v>50.006166034214807</v>
      </c>
      <c r="W30" s="120">
        <f>SUM($E30:K30)/$D30*100</f>
        <v>58.340527039917269</v>
      </c>
      <c r="X30" s="120">
        <f>SUM($E30:L30)/$D30*100</f>
        <v>66.674888045619738</v>
      </c>
      <c r="Y30" s="120">
        <f>SUM($E30:M30)/$D30*100</f>
        <v>75.0092490513222</v>
      </c>
      <c r="Z30" s="120">
        <f>SUM($E30:N30)/$D30*100</f>
        <v>83.343610057024677</v>
      </c>
      <c r="AA30" s="120">
        <f>SUM($E30:O30)/$D30*100</f>
        <v>91.677971062727138</v>
      </c>
      <c r="AB30" s="120">
        <f>SUM($E30:P30)/$D30*100</f>
        <v>100</v>
      </c>
      <c r="AC30" s="122">
        <f t="shared" si="1"/>
        <v>8.3343610057024673</v>
      </c>
      <c r="AD30" s="122">
        <f t="shared" si="2"/>
        <v>16.668722011404935</v>
      </c>
      <c r="AE30" s="122">
        <f t="shared" si="3"/>
        <v>25.003083017107404</v>
      </c>
      <c r="AF30" s="122">
        <f t="shared" si="4"/>
        <v>33.337444022809869</v>
      </c>
      <c r="AG30" s="122">
        <f t="shared" si="5"/>
        <v>41.671805028512338</v>
      </c>
      <c r="AH30" s="122">
        <f t="shared" si="6"/>
        <v>50.006166034214807</v>
      </c>
      <c r="AI30" s="122">
        <f t="shared" si="7"/>
        <v>58.340527039917269</v>
      </c>
      <c r="AJ30" s="122">
        <f t="shared" si="8"/>
        <v>66.674888045619738</v>
      </c>
      <c r="AK30" s="122">
        <f t="shared" si="9"/>
        <v>75.0092490513222</v>
      </c>
      <c r="AL30" s="122">
        <f t="shared" si="10"/>
        <v>83.343610057024677</v>
      </c>
      <c r="AM30" s="122">
        <f t="shared" si="11"/>
        <v>91.677971062727138</v>
      </c>
      <c r="AN30" s="122">
        <f t="shared" si="12"/>
        <v>100</v>
      </c>
    </row>
    <row r="31" spans="1:40" x14ac:dyDescent="0.25">
      <c r="A31" s="134" t="s">
        <v>140</v>
      </c>
      <c r="B31" s="135" t="s">
        <v>28</v>
      </c>
      <c r="C31" s="136">
        <v>5445000</v>
      </c>
      <c r="D31" s="136">
        <v>5445000</v>
      </c>
      <c r="E31" s="121">
        <f>VLOOKUP(B31,[1]Sheet7!B$1:O$65536,3,0)</f>
        <v>454000</v>
      </c>
      <c r="F31" s="121">
        <f>VLOOKUP(B31,[1]Sheet7!B$1:O$65536,4,0)</f>
        <v>454000</v>
      </c>
      <c r="G31" s="121">
        <f>VLOOKUP(B31,[1]Sheet7!B$1:O$65536,5,0)</f>
        <v>454000</v>
      </c>
      <c r="H31" s="121">
        <f>VLOOKUP(B31,[1]Sheet7!B$1:O$65536,6,0)</f>
        <v>454000</v>
      </c>
      <c r="I31" s="121">
        <f>VLOOKUP(B31,[1]Sheet7!B$1:O$65536,7,0)</f>
        <v>454000</v>
      </c>
      <c r="J31" s="121">
        <f>VLOOKUP(B31,[1]Sheet7!B$1:O$65536,8,0)</f>
        <v>454000</v>
      </c>
      <c r="K31" s="121">
        <f>VLOOKUP(B31,[1]Sheet7!B$1:O$65536,9,0)</f>
        <v>454000</v>
      </c>
      <c r="L31" s="121">
        <f>VLOOKUP(B31,[1]Sheet7!B$1:O$65536,10,0)</f>
        <v>454000</v>
      </c>
      <c r="M31" s="121">
        <f>VLOOKUP(B31,[1]Sheet7!B$1:O$65536,11,0)</f>
        <v>454000</v>
      </c>
      <c r="N31" s="121">
        <f>VLOOKUP(B31,[1]Sheet7!B$1:O$65536,12,0)</f>
        <v>454000</v>
      </c>
      <c r="O31" s="121">
        <f>VLOOKUP(B31,[1]Sheet7!B$1:O$65536,13,0)</f>
        <v>454000</v>
      </c>
      <c r="P31" s="120">
        <f>VLOOKUP(B31,[1]Sheet7!B$1:O$65536,14,0)</f>
        <v>451000</v>
      </c>
      <c r="Q31" s="132">
        <f t="shared" si="14"/>
        <v>8.3379247015610662</v>
      </c>
      <c r="R31" s="120">
        <f>SUM($E31:F31)/$D31*100</f>
        <v>16.675849403122132</v>
      </c>
      <c r="S31" s="120">
        <f>SUM($E31:G31)/$D31*100</f>
        <v>25.013774104683193</v>
      </c>
      <c r="T31" s="120">
        <f>SUM($E31:H31)/$D31*100</f>
        <v>33.351698806244265</v>
      </c>
      <c r="U31" s="120">
        <f>SUM($E31:I31)/$D31*100</f>
        <v>41.689623507805322</v>
      </c>
      <c r="V31" s="120">
        <f>SUM($E31:J31)/$D31*100</f>
        <v>50.027548209366387</v>
      </c>
      <c r="W31" s="120">
        <f>SUM($E31:K31)/$D31*100</f>
        <v>58.365472910927451</v>
      </c>
      <c r="X31" s="120">
        <f>SUM($E31:L31)/$D31*100</f>
        <v>66.70339761248853</v>
      </c>
      <c r="Y31" s="120">
        <f>SUM($E31:M31)/$D31*100</f>
        <v>75.04132231404958</v>
      </c>
      <c r="Z31" s="120">
        <f>SUM($E31:N31)/$D31*100</f>
        <v>83.379247015610645</v>
      </c>
      <c r="AA31" s="120">
        <f>SUM($E31:O31)/$D31*100</f>
        <v>91.717171717171723</v>
      </c>
      <c r="AB31" s="120">
        <f>SUM($E31:P31)/$D31*100</f>
        <v>100</v>
      </c>
      <c r="AC31" s="122">
        <f t="shared" si="1"/>
        <v>8.3379247015610662</v>
      </c>
      <c r="AD31" s="122">
        <f t="shared" si="2"/>
        <v>16.675849403122132</v>
      </c>
      <c r="AE31" s="122">
        <f t="shared" si="3"/>
        <v>25.013774104683193</v>
      </c>
      <c r="AF31" s="122">
        <f t="shared" si="4"/>
        <v>33.351698806244265</v>
      </c>
      <c r="AG31" s="122">
        <f t="shared" si="5"/>
        <v>41.689623507805322</v>
      </c>
      <c r="AH31" s="122">
        <f t="shared" si="6"/>
        <v>50.027548209366387</v>
      </c>
      <c r="AI31" s="122">
        <f t="shared" si="7"/>
        <v>58.365472910927451</v>
      </c>
      <c r="AJ31" s="122">
        <f t="shared" si="8"/>
        <v>66.70339761248853</v>
      </c>
      <c r="AK31" s="122">
        <f t="shared" si="9"/>
        <v>75.04132231404958</v>
      </c>
      <c r="AL31" s="122">
        <f t="shared" si="10"/>
        <v>83.379247015610645</v>
      </c>
      <c r="AM31" s="122">
        <f t="shared" si="11"/>
        <v>91.717171717171723</v>
      </c>
      <c r="AN31" s="122">
        <f t="shared" si="12"/>
        <v>100</v>
      </c>
    </row>
    <row r="32" spans="1:40" ht="20" x14ac:dyDescent="0.25">
      <c r="A32" s="134" t="s">
        <v>141</v>
      </c>
      <c r="B32" s="135" t="s">
        <v>57</v>
      </c>
      <c r="C32" s="136">
        <v>21500000</v>
      </c>
      <c r="D32" s="136">
        <v>21500000</v>
      </c>
      <c r="E32" s="121">
        <f>VLOOKUP(B32,[1]Sheet7!B$1:O$65536,3,0)</f>
        <v>1792000</v>
      </c>
      <c r="F32" s="121">
        <f>VLOOKUP(B32,[1]Sheet7!B$1:O$65536,4,0)</f>
        <v>1792000</v>
      </c>
      <c r="G32" s="121">
        <f>VLOOKUP(B32,[1]Sheet7!B$1:O$65536,5,0)</f>
        <v>1792000</v>
      </c>
      <c r="H32" s="121">
        <f>VLOOKUP(B32,[1]Sheet7!B$1:O$65536,6,0)</f>
        <v>1792000</v>
      </c>
      <c r="I32" s="121">
        <f>VLOOKUP(B32,[1]Sheet7!B$1:O$65536,7,0)</f>
        <v>1792000</v>
      </c>
      <c r="J32" s="121">
        <f>VLOOKUP(B32,[1]Sheet7!B$1:O$65536,8,0)</f>
        <v>1792000</v>
      </c>
      <c r="K32" s="121">
        <f>VLOOKUP(B32,[1]Sheet7!B$1:O$65536,9,0)</f>
        <v>1792000</v>
      </c>
      <c r="L32" s="121">
        <f>VLOOKUP(B32,[1]Sheet7!B$1:O$65536,10,0)</f>
        <v>1792000</v>
      </c>
      <c r="M32" s="121">
        <f>VLOOKUP(B32,[1]Sheet7!B$1:O$65536,11,0)</f>
        <v>1792000</v>
      </c>
      <c r="N32" s="121">
        <f>VLOOKUP(B32,[1]Sheet7!B$1:O$65536,12,0)</f>
        <v>1792000</v>
      </c>
      <c r="O32" s="121">
        <f>VLOOKUP(B32,[1]Sheet7!B$1:O$65536,13,0)</f>
        <v>1792000</v>
      </c>
      <c r="P32" s="120">
        <f>VLOOKUP(B32,[1]Sheet7!B$1:O$65536,14,0)</f>
        <v>1788000</v>
      </c>
      <c r="Q32" s="132">
        <f t="shared" si="14"/>
        <v>8.3348837209302324</v>
      </c>
      <c r="R32" s="120">
        <f>SUM($E32:F32)/$D32*100</f>
        <v>16.669767441860465</v>
      </c>
      <c r="S32" s="120">
        <f>SUM($E32:G32)/$D32*100</f>
        <v>25.004651162790697</v>
      </c>
      <c r="T32" s="120">
        <f>SUM($E32:H32)/$D32*100</f>
        <v>33.33953488372093</v>
      </c>
      <c r="U32" s="120">
        <f>SUM($E32:I32)/$D32*100</f>
        <v>41.674418604651166</v>
      </c>
      <c r="V32" s="120">
        <f>SUM($E32:J32)/$D32*100</f>
        <v>50.009302325581395</v>
      </c>
      <c r="W32" s="120">
        <f>SUM($E32:K32)/$D32*100</f>
        <v>58.344186046511624</v>
      </c>
      <c r="X32" s="120">
        <f>SUM($E32:L32)/$D32*100</f>
        <v>66.67906976744186</v>
      </c>
      <c r="Y32" s="120">
        <f>SUM($E32:M32)/$D32*100</f>
        <v>75.013953488372096</v>
      </c>
      <c r="Z32" s="120">
        <f>SUM($E32:N32)/$D32*100</f>
        <v>83.348837209302332</v>
      </c>
      <c r="AA32" s="120">
        <f>SUM($E32:O32)/$D32*100</f>
        <v>91.683720930232553</v>
      </c>
      <c r="AB32" s="120">
        <f>SUM($E32:P32)/$D32*100</f>
        <v>100</v>
      </c>
      <c r="AC32" s="122">
        <f t="shared" si="1"/>
        <v>8.3348837209302324</v>
      </c>
      <c r="AD32" s="122">
        <f t="shared" si="2"/>
        <v>16.669767441860465</v>
      </c>
      <c r="AE32" s="122">
        <f t="shared" si="3"/>
        <v>25.004651162790697</v>
      </c>
      <c r="AF32" s="122">
        <f t="shared" si="4"/>
        <v>33.33953488372093</v>
      </c>
      <c r="AG32" s="122">
        <f t="shared" si="5"/>
        <v>41.674418604651166</v>
      </c>
      <c r="AH32" s="122">
        <f t="shared" si="6"/>
        <v>50.009302325581395</v>
      </c>
      <c r="AI32" s="122">
        <f t="shared" si="7"/>
        <v>58.344186046511624</v>
      </c>
      <c r="AJ32" s="122">
        <f t="shared" si="8"/>
        <v>66.67906976744186</v>
      </c>
      <c r="AK32" s="122">
        <f t="shared" si="9"/>
        <v>75.013953488372096</v>
      </c>
      <c r="AL32" s="122">
        <f t="shared" si="10"/>
        <v>83.348837209302332</v>
      </c>
      <c r="AM32" s="122">
        <f t="shared" si="11"/>
        <v>91.683720930232553</v>
      </c>
      <c r="AN32" s="122">
        <f t="shared" si="12"/>
        <v>100</v>
      </c>
    </row>
    <row r="33" spans="1:40" x14ac:dyDescent="0.25">
      <c r="A33" s="134" t="s">
        <v>142</v>
      </c>
      <c r="B33" s="135" t="s">
        <v>29</v>
      </c>
      <c r="C33" s="136">
        <v>80741720</v>
      </c>
      <c r="D33" s="136">
        <v>80741720</v>
      </c>
      <c r="E33" s="121">
        <f>VLOOKUP(B33,[1]Sheet7!B$1:O$65536,3,0)</f>
        <v>6729000</v>
      </c>
      <c r="F33" s="121">
        <f>VLOOKUP(B33,[1]Sheet7!B$1:O$65536,4,0)</f>
        <v>6729000</v>
      </c>
      <c r="G33" s="121">
        <f>VLOOKUP(B33,[1]Sheet7!B$1:O$65536,5,0)</f>
        <v>6729000</v>
      </c>
      <c r="H33" s="121">
        <f>VLOOKUP(B33,[1]Sheet7!B$1:O$65536,6,0)</f>
        <v>6729000</v>
      </c>
      <c r="I33" s="121">
        <f>VLOOKUP(B33,[1]Sheet7!B$1:O$65536,7,0)</f>
        <v>6729000</v>
      </c>
      <c r="J33" s="121">
        <f>VLOOKUP(B33,[1]Sheet7!B$1:O$65536,8,0)</f>
        <v>6729000</v>
      </c>
      <c r="K33" s="121">
        <f>VLOOKUP(B33,[1]Sheet7!B$1:O$65536,9,0)</f>
        <v>6729000</v>
      </c>
      <c r="L33" s="121">
        <f>VLOOKUP(B33,[1]Sheet7!B$1:O$65536,10,0)</f>
        <v>6729000</v>
      </c>
      <c r="M33" s="121">
        <f>VLOOKUP(B33,[1]Sheet7!B$1:O$65536,11,0)</f>
        <v>6729000</v>
      </c>
      <c r="N33" s="121">
        <f>VLOOKUP(B33,[1]Sheet7!B$1:O$65536,12,0)</f>
        <v>6729000</v>
      </c>
      <c r="O33" s="121">
        <f>VLOOKUP(B33,[1]Sheet7!B$1:O$65536,13,0)</f>
        <v>6729000</v>
      </c>
      <c r="P33" s="120">
        <f>VLOOKUP(B33,[1]Sheet7!B$1:O$65536,14,0)</f>
        <v>6722720</v>
      </c>
      <c r="Q33" s="132">
        <f t="shared" si="14"/>
        <v>8.333981490609812</v>
      </c>
      <c r="R33" s="120">
        <f>SUM($E33:F33)/$D33*100</f>
        <v>16.667962981219624</v>
      </c>
      <c r="S33" s="120">
        <f>SUM($E33:G33)/$D33*100</f>
        <v>25.001944471829436</v>
      </c>
      <c r="T33" s="120">
        <f>SUM($E33:H33)/$D33*100</f>
        <v>33.335925962439248</v>
      </c>
      <c r="U33" s="120">
        <f>SUM($E33:I33)/$D33*100</f>
        <v>41.669907453049056</v>
      </c>
      <c r="V33" s="120">
        <f>SUM($E33:J33)/$D33*100</f>
        <v>50.003888943658872</v>
      </c>
      <c r="W33" s="120">
        <f>SUM($E33:K33)/$D33*100</f>
        <v>58.33787043426868</v>
      </c>
      <c r="X33" s="120">
        <f>SUM($E33:L33)/$D33*100</f>
        <v>66.671851924878496</v>
      </c>
      <c r="Y33" s="120">
        <f>SUM($E33:M33)/$D33*100</f>
        <v>75.005833415488297</v>
      </c>
      <c r="Z33" s="120">
        <f>SUM($E33:N33)/$D33*100</f>
        <v>83.339814906098113</v>
      </c>
      <c r="AA33" s="120">
        <f>SUM($E33:O33)/$D33*100</f>
        <v>91.673796396707914</v>
      </c>
      <c r="AB33" s="120">
        <f>SUM($E33:P33)/$D33*100</f>
        <v>100</v>
      </c>
      <c r="AC33" s="122">
        <f t="shared" si="1"/>
        <v>8.333981490609812</v>
      </c>
      <c r="AD33" s="122">
        <f t="shared" si="2"/>
        <v>16.667962981219624</v>
      </c>
      <c r="AE33" s="122">
        <f t="shared" si="3"/>
        <v>25.001944471829436</v>
      </c>
      <c r="AF33" s="122">
        <f t="shared" si="4"/>
        <v>33.335925962439248</v>
      </c>
      <c r="AG33" s="122">
        <f t="shared" si="5"/>
        <v>41.669907453049056</v>
      </c>
      <c r="AH33" s="122">
        <f t="shared" si="6"/>
        <v>50.003888943658872</v>
      </c>
      <c r="AI33" s="122">
        <f t="shared" si="7"/>
        <v>58.33787043426868</v>
      </c>
      <c r="AJ33" s="122">
        <f t="shared" si="8"/>
        <v>66.671851924878496</v>
      </c>
      <c r="AK33" s="122">
        <f t="shared" si="9"/>
        <v>75.005833415488297</v>
      </c>
      <c r="AL33" s="122">
        <f t="shared" si="10"/>
        <v>83.339814906098113</v>
      </c>
      <c r="AM33" s="122">
        <f t="shared" si="11"/>
        <v>91.673796396707914</v>
      </c>
      <c r="AN33" s="122">
        <f t="shared" si="12"/>
        <v>100</v>
      </c>
    </row>
    <row r="34" spans="1:40" s="137" customFormat="1" ht="20" x14ac:dyDescent="0.25">
      <c r="A34" s="129" t="s">
        <v>143</v>
      </c>
      <c r="B34" s="130" t="s">
        <v>30</v>
      </c>
      <c r="C34" s="131">
        <f>SUM(C35:C38)</f>
        <v>109990000</v>
      </c>
      <c r="D34" s="131">
        <f>SUM(D35:D38)</f>
        <v>109990000</v>
      </c>
      <c r="E34" s="131">
        <f t="shared" ref="E34:P34" si="19">SUM(E35:E38)</f>
        <v>4639000</v>
      </c>
      <c r="F34" s="131">
        <f t="shared" si="19"/>
        <v>4639000</v>
      </c>
      <c r="G34" s="131">
        <f t="shared" si="19"/>
        <v>4639000</v>
      </c>
      <c r="H34" s="131">
        <f t="shared" si="19"/>
        <v>4639000</v>
      </c>
      <c r="I34" s="131">
        <f t="shared" si="19"/>
        <v>4322000</v>
      </c>
      <c r="J34" s="131">
        <f t="shared" si="19"/>
        <v>8022000</v>
      </c>
      <c r="K34" s="131">
        <f t="shared" si="19"/>
        <v>8322000</v>
      </c>
      <c r="L34" s="131">
        <f t="shared" si="19"/>
        <v>3322000</v>
      </c>
      <c r="M34" s="131">
        <f t="shared" si="19"/>
        <v>3322000</v>
      </c>
      <c r="N34" s="131">
        <f t="shared" si="19"/>
        <v>54844000</v>
      </c>
      <c r="O34" s="131">
        <f t="shared" si="19"/>
        <v>4639000</v>
      </c>
      <c r="P34" s="131">
        <f t="shared" si="19"/>
        <v>4641000</v>
      </c>
      <c r="Q34" s="132">
        <f t="shared" si="14"/>
        <v>4.2176561505591419</v>
      </c>
      <c r="R34" s="120">
        <f>SUM($E34:F34)/$D34*100</f>
        <v>8.4353123011182838</v>
      </c>
      <c r="S34" s="120">
        <f>SUM($E34:G34)/$D34*100</f>
        <v>12.652968451677427</v>
      </c>
      <c r="T34" s="120">
        <f>SUM($E34:H34)/$D34*100</f>
        <v>16.870624602236568</v>
      </c>
      <c r="U34" s="120">
        <f>SUM($E34:I34)/$D34*100</f>
        <v>20.800072733884896</v>
      </c>
      <c r="V34" s="120">
        <f>SUM($E34:J34)/$D34*100</f>
        <v>28.093463042094736</v>
      </c>
      <c r="W34" s="120">
        <f>SUM($E34:K34)/$D34*100</f>
        <v>35.659605418674424</v>
      </c>
      <c r="X34" s="120">
        <f>SUM($E34:L34)/$D34*100</f>
        <v>38.679879989089919</v>
      </c>
      <c r="Y34" s="120">
        <f>SUM($E34:M34)/$D34*100</f>
        <v>41.700154559505407</v>
      </c>
      <c r="Z34" s="120">
        <f>SUM($E34:N34)/$D34*100</f>
        <v>91.562869351759247</v>
      </c>
      <c r="AA34" s="120">
        <f>SUM($E34:O34)/$D34*100</f>
        <v>95.780525502318397</v>
      </c>
      <c r="AB34" s="120">
        <f>SUM($E34:P34)/$D34*100</f>
        <v>100</v>
      </c>
      <c r="AC34" s="122">
        <f t="shared" si="1"/>
        <v>4.2176561505591419</v>
      </c>
      <c r="AD34" s="122">
        <f t="shared" si="2"/>
        <v>8.4353123011182838</v>
      </c>
      <c r="AE34" s="122">
        <f t="shared" si="3"/>
        <v>12.652968451677427</v>
      </c>
      <c r="AF34" s="122">
        <f t="shared" si="4"/>
        <v>16.870624602236568</v>
      </c>
      <c r="AG34" s="122">
        <f t="shared" si="5"/>
        <v>20.800072733884896</v>
      </c>
      <c r="AH34" s="122">
        <f t="shared" si="6"/>
        <v>28.093463042094736</v>
      </c>
      <c r="AI34" s="122">
        <f t="shared" si="7"/>
        <v>35.659605418674424</v>
      </c>
      <c r="AJ34" s="122">
        <f t="shared" si="8"/>
        <v>38.679879989089919</v>
      </c>
      <c r="AK34" s="122">
        <f t="shared" si="9"/>
        <v>41.700154559505407</v>
      </c>
      <c r="AL34" s="122">
        <f t="shared" si="10"/>
        <v>91.562869351759247</v>
      </c>
      <c r="AM34" s="122">
        <f t="shared" si="11"/>
        <v>95.780525502318397</v>
      </c>
      <c r="AN34" s="122">
        <f t="shared" si="12"/>
        <v>100</v>
      </c>
    </row>
    <row r="35" spans="1:40" ht="30" x14ac:dyDescent="0.25">
      <c r="A35" s="134" t="s">
        <v>144</v>
      </c>
      <c r="B35" s="135" t="s">
        <v>145</v>
      </c>
      <c r="C35" s="136">
        <v>50680000</v>
      </c>
      <c r="D35" s="136">
        <v>50680000</v>
      </c>
      <c r="E35" s="121">
        <f>VLOOKUP(B35,[1]Sheet7!B$1:O$65536,3,0)</f>
        <v>4224000</v>
      </c>
      <c r="F35" s="121">
        <f>VLOOKUP(B35,[1]Sheet7!B$1:O$65536,4,0)</f>
        <v>4224000</v>
      </c>
      <c r="G35" s="121">
        <f>VLOOKUP(B35,[1]Sheet7!B$1:O$65536,5,0)</f>
        <v>4224000</v>
      </c>
      <c r="H35" s="121">
        <f>VLOOKUP(B35,[1]Sheet7!B$1:O$65536,6,0)</f>
        <v>4224000</v>
      </c>
      <c r="I35" s="121">
        <f>VLOOKUP(B35,[1]Sheet7!B$1:O$65536,7,0)</f>
        <v>3907000</v>
      </c>
      <c r="J35" s="121">
        <f>VLOOKUP(B35,[1]Sheet7!B$1:O$65536,8,0)</f>
        <v>2907000</v>
      </c>
      <c r="K35" s="121">
        <f>VLOOKUP(B35,[1]Sheet7!B$1:O$65536,9,0)</f>
        <v>2907000</v>
      </c>
      <c r="L35" s="121">
        <f>VLOOKUP(B35,[1]Sheet7!B$1:O$65536,10,0)</f>
        <v>2907000</v>
      </c>
      <c r="M35" s="121">
        <f>VLOOKUP(B35,[1]Sheet7!B$1:O$65536,11,0)</f>
        <v>2907000</v>
      </c>
      <c r="N35" s="121">
        <f>VLOOKUP(B35,[1]Sheet7!B$1:O$65536,12,0)</f>
        <v>9809000</v>
      </c>
      <c r="O35" s="121">
        <f>VLOOKUP(B35,[1]Sheet7!B$1:O$65536,13,0)</f>
        <v>4224000</v>
      </c>
      <c r="P35" s="120">
        <f>VLOOKUP(B35,[1]Sheet7!B$1:O$65536,14,0)</f>
        <v>4216000</v>
      </c>
      <c r="Q35" s="132">
        <f t="shared" si="14"/>
        <v>8.3346487766377262</v>
      </c>
      <c r="R35" s="120">
        <f>SUM($E35:F35)/$D35*100</f>
        <v>16.669297553275452</v>
      </c>
      <c r="S35" s="120">
        <f>SUM($E35:G35)/$D35*100</f>
        <v>25.00394632991318</v>
      </c>
      <c r="T35" s="120">
        <f>SUM($E35:H35)/$D35*100</f>
        <v>33.338595106550905</v>
      </c>
      <c r="U35" s="120">
        <f>SUM($E35:I35)/$D35*100</f>
        <v>41.047750591949487</v>
      </c>
      <c r="V35" s="120">
        <f>SUM($E35:J35)/$D35*100</f>
        <v>46.783741120757696</v>
      </c>
      <c r="W35" s="120">
        <f>SUM($E35:K35)/$D35*100</f>
        <v>52.519731649565905</v>
      </c>
      <c r="X35" s="120">
        <f>SUM($E35:L35)/$D35*100</f>
        <v>58.255722178374114</v>
      </c>
      <c r="Y35" s="120">
        <f>SUM($E35:M35)/$D35*100</f>
        <v>63.991712707182323</v>
      </c>
      <c r="Z35" s="120">
        <f>SUM($E35:N35)/$D35*100</f>
        <v>83.346487766377265</v>
      </c>
      <c r="AA35" s="120">
        <f>SUM($E35:O35)/$D35*100</f>
        <v>91.681136543015</v>
      </c>
      <c r="AB35" s="120">
        <f>SUM($E35:P35)/$D35*100</f>
        <v>100</v>
      </c>
      <c r="AC35" s="122">
        <f t="shared" si="1"/>
        <v>8.3346487766377262</v>
      </c>
      <c r="AD35" s="122">
        <f t="shared" si="2"/>
        <v>16.669297553275452</v>
      </c>
      <c r="AE35" s="122">
        <f t="shared" si="3"/>
        <v>25.00394632991318</v>
      </c>
      <c r="AF35" s="122">
        <f t="shared" si="4"/>
        <v>33.338595106550905</v>
      </c>
      <c r="AG35" s="122">
        <f t="shared" si="5"/>
        <v>41.047750591949487</v>
      </c>
      <c r="AH35" s="122">
        <f t="shared" si="6"/>
        <v>46.783741120757696</v>
      </c>
      <c r="AI35" s="122">
        <f t="shared" si="7"/>
        <v>52.519731649565905</v>
      </c>
      <c r="AJ35" s="122">
        <f t="shared" si="8"/>
        <v>58.255722178374114</v>
      </c>
      <c r="AK35" s="122">
        <f t="shared" si="9"/>
        <v>63.991712707182323</v>
      </c>
      <c r="AL35" s="122">
        <f t="shared" si="10"/>
        <v>83.346487766377265</v>
      </c>
      <c r="AM35" s="122">
        <f t="shared" si="11"/>
        <v>91.681136543015</v>
      </c>
      <c r="AN35" s="122">
        <f t="shared" si="12"/>
        <v>100</v>
      </c>
    </row>
    <row r="36" spans="1:40" x14ac:dyDescent="0.25">
      <c r="A36" s="134" t="s">
        <v>146</v>
      </c>
      <c r="B36" s="135" t="s">
        <v>147</v>
      </c>
      <c r="C36" s="136">
        <v>4990000</v>
      </c>
      <c r="D36" s="136">
        <v>4990000</v>
      </c>
      <c r="E36" s="121">
        <f>VLOOKUP(B36,[1]Sheet7!B$1:O$65536,3,0)</f>
        <v>415000</v>
      </c>
      <c r="F36" s="121">
        <f>VLOOKUP(B36,[1]Sheet7!B$1:O$65536,4,0)</f>
        <v>415000</v>
      </c>
      <c r="G36" s="121">
        <f>VLOOKUP(B36,[1]Sheet7!B$1:O$65536,5,0)</f>
        <v>415000</v>
      </c>
      <c r="H36" s="121">
        <f>VLOOKUP(B36,[1]Sheet7!B$1:O$65536,6,0)</f>
        <v>415000</v>
      </c>
      <c r="I36" s="121">
        <f>VLOOKUP(B36,[1]Sheet7!B$1:O$65536,7,0)</f>
        <v>415000</v>
      </c>
      <c r="J36" s="121">
        <f>VLOOKUP(B36,[1]Sheet7!B$1:O$65536,8,0)</f>
        <v>415000</v>
      </c>
      <c r="K36" s="121">
        <f>VLOOKUP(B36,[1]Sheet7!B$1:O$65536,9,0)</f>
        <v>415000</v>
      </c>
      <c r="L36" s="121">
        <f>VLOOKUP(B36,[1]Sheet7!B$1:O$65536,10,0)</f>
        <v>415000</v>
      </c>
      <c r="M36" s="121">
        <f>VLOOKUP(B36,[1]Sheet7!B$1:O$65536,11,0)</f>
        <v>415000</v>
      </c>
      <c r="N36" s="121">
        <f>VLOOKUP(B36,[1]Sheet7!B$1:O$65536,12,0)</f>
        <v>415000</v>
      </c>
      <c r="O36" s="121">
        <f>VLOOKUP(B36,[1]Sheet7!B$1:O$65536,13,0)</f>
        <v>415000</v>
      </c>
      <c r="P36" s="120">
        <f>VLOOKUP(B36,[1]Sheet7!B$1:O$65536,14,0)</f>
        <v>425000</v>
      </c>
      <c r="Q36" s="132">
        <f t="shared" si="14"/>
        <v>8.3166332665330653</v>
      </c>
      <c r="R36" s="120">
        <f>SUM($E36:F36)/$D36*100</f>
        <v>16.633266533066131</v>
      </c>
      <c r="S36" s="120">
        <f>SUM($E36:G36)/$D36*100</f>
        <v>24.949899799599198</v>
      </c>
      <c r="T36" s="120">
        <f>SUM($E36:H36)/$D36*100</f>
        <v>33.266533066132261</v>
      </c>
      <c r="U36" s="120">
        <f>SUM($E36:I36)/$D36*100</f>
        <v>41.583166332665336</v>
      </c>
      <c r="V36" s="120">
        <f>SUM($E36:J36)/$D36*100</f>
        <v>49.899799599198396</v>
      </c>
      <c r="W36" s="120">
        <f>SUM($E36:K36)/$D36*100</f>
        <v>58.216432865731463</v>
      </c>
      <c r="X36" s="120">
        <f>SUM($E36:L36)/$D36*100</f>
        <v>66.533066132264523</v>
      </c>
      <c r="Y36" s="120">
        <f>SUM($E36:M36)/$D36*100</f>
        <v>74.849699398797597</v>
      </c>
      <c r="Z36" s="120">
        <f>SUM($E36:N36)/$D36*100</f>
        <v>83.166332665330671</v>
      </c>
      <c r="AA36" s="120">
        <f>SUM($E36:O36)/$D36*100</f>
        <v>91.482965931863731</v>
      </c>
      <c r="AB36" s="120">
        <f>SUM($E36:P36)/$D36*100</f>
        <v>100</v>
      </c>
      <c r="AC36" s="122">
        <f t="shared" si="1"/>
        <v>8.3166332665330653</v>
      </c>
      <c r="AD36" s="122">
        <f t="shared" si="2"/>
        <v>16.633266533066131</v>
      </c>
      <c r="AE36" s="122">
        <f t="shared" si="3"/>
        <v>24.949899799599198</v>
      </c>
      <c r="AF36" s="122">
        <f t="shared" si="4"/>
        <v>33.266533066132261</v>
      </c>
      <c r="AG36" s="122">
        <f t="shared" si="5"/>
        <v>41.583166332665336</v>
      </c>
      <c r="AH36" s="122">
        <f t="shared" si="6"/>
        <v>49.899799599198396</v>
      </c>
      <c r="AI36" s="122">
        <f t="shared" si="7"/>
        <v>58.216432865731463</v>
      </c>
      <c r="AJ36" s="122">
        <f t="shared" si="8"/>
        <v>66.533066132264523</v>
      </c>
      <c r="AK36" s="122">
        <f t="shared" si="9"/>
        <v>74.849699398797597</v>
      </c>
      <c r="AL36" s="122">
        <f t="shared" si="10"/>
        <v>83.166332665330671</v>
      </c>
      <c r="AM36" s="122">
        <f t="shared" si="11"/>
        <v>91.482965931863731</v>
      </c>
      <c r="AN36" s="122">
        <f t="shared" si="12"/>
        <v>100</v>
      </c>
    </row>
    <row r="37" spans="1:40" ht="20" x14ac:dyDescent="0.25">
      <c r="A37" s="134" t="s">
        <v>148</v>
      </c>
      <c r="B37" s="135" t="s">
        <v>61</v>
      </c>
      <c r="C37" s="136">
        <v>9700000</v>
      </c>
      <c r="D37" s="136">
        <v>9700000</v>
      </c>
      <c r="E37" s="121">
        <f>VLOOKUP(B37,[1]Sheet7!B$1:O$65536,3,0)</f>
        <v>0</v>
      </c>
      <c r="F37" s="121">
        <f>VLOOKUP(B37,[1]Sheet7!B$1:O$65536,4,0)</f>
        <v>0</v>
      </c>
      <c r="G37" s="121">
        <f>VLOOKUP(B37,[1]Sheet7!B$1:O$65536,5,0)</f>
        <v>0</v>
      </c>
      <c r="H37" s="121">
        <f>VLOOKUP(B37,[1]Sheet7!B$1:O$65536,6,0)</f>
        <v>0</v>
      </c>
      <c r="I37" s="121">
        <f>VLOOKUP(B37,[1]Sheet7!B$1:O$65536,7,0)</f>
        <v>0</v>
      </c>
      <c r="J37" s="121">
        <f>VLOOKUP(B37,[1]Sheet7!B$1:O$65536,8,0)</f>
        <v>4700000</v>
      </c>
      <c r="K37" s="121">
        <f>VLOOKUP(B37,[1]Sheet7!B$1:O$65536,9,0)</f>
        <v>5000000</v>
      </c>
      <c r="L37" s="121">
        <f>VLOOKUP(B37,[1]Sheet7!B$1:O$65536,10,0)</f>
        <v>0</v>
      </c>
      <c r="M37" s="121">
        <f>VLOOKUP(B37,[1]Sheet7!B$1:O$65536,11,0)</f>
        <v>0</v>
      </c>
      <c r="N37" s="121">
        <f>VLOOKUP(B37,[1]Sheet7!B$1:O$65536,12,0)</f>
        <v>0</v>
      </c>
      <c r="O37" s="121">
        <f>VLOOKUP(B37,[1]Sheet7!B$1:O$65536,13,0)</f>
        <v>0</v>
      </c>
      <c r="P37" s="120">
        <f>VLOOKUP(B37,[1]Sheet7!B$1:O$65536,14,0)</f>
        <v>0</v>
      </c>
      <c r="Q37" s="132">
        <f t="shared" si="14"/>
        <v>0</v>
      </c>
      <c r="R37" s="120">
        <f>SUM($E37:F37)/$D37*100</f>
        <v>0</v>
      </c>
      <c r="S37" s="120">
        <f>SUM($E37:G37)/$D37*100</f>
        <v>0</v>
      </c>
      <c r="T37" s="120">
        <f>SUM($E37:H37)/$D37*100</f>
        <v>0</v>
      </c>
      <c r="U37" s="120">
        <f>SUM($E37:I37)/$D37*100</f>
        <v>0</v>
      </c>
      <c r="V37" s="120">
        <f>SUM($E37:J37)/$D37*100</f>
        <v>48.453608247422679</v>
      </c>
      <c r="W37" s="120">
        <f>SUM($E37:K37)/$D37*100</f>
        <v>100</v>
      </c>
      <c r="X37" s="120">
        <f>SUM($E37:L37)/$D37*100</f>
        <v>100</v>
      </c>
      <c r="Y37" s="120">
        <f>SUM($E37:M37)/$D37*100</f>
        <v>100</v>
      </c>
      <c r="Z37" s="120">
        <f>SUM($E37:N37)/$D37*100</f>
        <v>100</v>
      </c>
      <c r="AA37" s="120">
        <f>SUM($E37:O37)/$D37*100</f>
        <v>100</v>
      </c>
      <c r="AB37" s="120">
        <f>SUM($E37:P37)/$D37*100</f>
        <v>100</v>
      </c>
      <c r="AC37" s="122" t="str">
        <f t="shared" si="1"/>
        <v>2,00</v>
      </c>
      <c r="AD37" s="122" t="str">
        <f t="shared" si="2"/>
        <v>2,00</v>
      </c>
      <c r="AE37" s="122" t="str">
        <f t="shared" si="3"/>
        <v>2,00</v>
      </c>
      <c r="AF37" s="122" t="str">
        <f t="shared" si="4"/>
        <v>2,00</v>
      </c>
      <c r="AG37" s="122" t="str">
        <f t="shared" si="5"/>
        <v>2,00</v>
      </c>
      <c r="AH37" s="122">
        <f t="shared" si="6"/>
        <v>48.453608247422679</v>
      </c>
      <c r="AI37" s="122">
        <f t="shared" si="7"/>
        <v>100</v>
      </c>
      <c r="AJ37" s="122">
        <f t="shared" si="8"/>
        <v>100</v>
      </c>
      <c r="AK37" s="122">
        <f t="shared" si="9"/>
        <v>100</v>
      </c>
      <c r="AL37" s="122">
        <f t="shared" si="10"/>
        <v>100</v>
      </c>
      <c r="AM37" s="122">
        <f t="shared" si="11"/>
        <v>100</v>
      </c>
      <c r="AN37" s="122">
        <f t="shared" si="12"/>
        <v>100</v>
      </c>
    </row>
    <row r="38" spans="1:40" ht="20" x14ac:dyDescent="0.25">
      <c r="A38" s="134" t="s">
        <v>149</v>
      </c>
      <c r="B38" s="135" t="s">
        <v>150</v>
      </c>
      <c r="C38" s="136">
        <v>44620000</v>
      </c>
      <c r="D38" s="136">
        <v>44620000</v>
      </c>
      <c r="E38" s="121">
        <f>VLOOKUP(B38,[1]Sheet7!B$1:O$65536,3,0)</f>
        <v>0</v>
      </c>
      <c r="F38" s="121">
        <f>VLOOKUP(B38,[1]Sheet7!B$1:O$65536,4,0)</f>
        <v>0</v>
      </c>
      <c r="G38" s="121">
        <f>VLOOKUP(B38,[1]Sheet7!B$1:O$65536,5,0)</f>
        <v>0</v>
      </c>
      <c r="H38" s="121">
        <f>VLOOKUP(B38,[1]Sheet7!B$1:O$65536,6,0)</f>
        <v>0</v>
      </c>
      <c r="I38" s="121">
        <f>VLOOKUP(B38,[1]Sheet7!B$1:O$65536,7,0)</f>
        <v>0</v>
      </c>
      <c r="J38" s="121">
        <f>VLOOKUP(B38,[1]Sheet7!B$1:O$65536,8,0)</f>
        <v>0</v>
      </c>
      <c r="K38" s="121">
        <f>VLOOKUP(B38,[1]Sheet7!B$1:O$65536,9,0)</f>
        <v>0</v>
      </c>
      <c r="L38" s="121">
        <f>VLOOKUP(B38,[1]Sheet7!B$1:O$65536,10,0)</f>
        <v>0</v>
      </c>
      <c r="M38" s="121">
        <f>VLOOKUP(B38,[1]Sheet7!B$1:O$65536,11,0)</f>
        <v>0</v>
      </c>
      <c r="N38" s="121">
        <f>VLOOKUP(B38,[1]Sheet7!B$1:O$65536,12,0)</f>
        <v>44620000</v>
      </c>
      <c r="O38" s="121">
        <f>VLOOKUP(B38,[1]Sheet7!B$1:O$65536,13,0)</f>
        <v>0</v>
      </c>
      <c r="P38" s="120">
        <f>VLOOKUP(B38,[1]Sheet7!B$1:O$65536,14,0)</f>
        <v>0</v>
      </c>
      <c r="Q38" s="132">
        <f t="shared" si="14"/>
        <v>0</v>
      </c>
      <c r="R38" s="120">
        <f>SUM($E38:F38)/$D38*100</f>
        <v>0</v>
      </c>
      <c r="S38" s="120">
        <f>SUM($E38:G38)/$D38*100</f>
        <v>0</v>
      </c>
      <c r="T38" s="120">
        <f>SUM($E38:H38)/$D38*100</f>
        <v>0</v>
      </c>
      <c r="U38" s="120">
        <f>SUM($E38:I38)/$D38*100</f>
        <v>0</v>
      </c>
      <c r="V38" s="120">
        <f>SUM($E38:J38)/$D38*100</f>
        <v>0</v>
      </c>
      <c r="W38" s="120">
        <f>SUM($E38:K38)/$D38*100</f>
        <v>0</v>
      </c>
      <c r="X38" s="120">
        <f>SUM($E38:L38)/$D38*100</f>
        <v>0</v>
      </c>
      <c r="Y38" s="120">
        <f>SUM($E38:M38)/$D38*100</f>
        <v>0</v>
      </c>
      <c r="Z38" s="120">
        <f>SUM($E38:N38)/$D38*100</f>
        <v>100</v>
      </c>
      <c r="AA38" s="120">
        <f>SUM($E38:O38)/$D38*100</f>
        <v>100</v>
      </c>
      <c r="AB38" s="120">
        <f>SUM($E38:P38)/$D38*100</f>
        <v>100</v>
      </c>
      <c r="AC38" s="122" t="str">
        <f t="shared" si="1"/>
        <v>2,00</v>
      </c>
      <c r="AD38" s="122" t="str">
        <f t="shared" si="2"/>
        <v>2,00</v>
      </c>
      <c r="AE38" s="122" t="str">
        <f t="shared" si="3"/>
        <v>2,00</v>
      </c>
      <c r="AF38" s="122" t="str">
        <f t="shared" si="4"/>
        <v>2,00</v>
      </c>
      <c r="AG38" s="122" t="str">
        <f t="shared" si="5"/>
        <v>2,00</v>
      </c>
      <c r="AH38" s="122" t="str">
        <f t="shared" si="6"/>
        <v>2,00</v>
      </c>
      <c r="AI38" s="122" t="str">
        <f t="shared" si="7"/>
        <v>2,00</v>
      </c>
      <c r="AJ38" s="122" t="str">
        <f t="shared" si="8"/>
        <v>2,00</v>
      </c>
      <c r="AK38" s="122" t="str">
        <f t="shared" si="9"/>
        <v>2,00</v>
      </c>
      <c r="AL38" s="122">
        <f t="shared" si="10"/>
        <v>100</v>
      </c>
      <c r="AM38" s="122">
        <f t="shared" si="11"/>
        <v>100</v>
      </c>
      <c r="AN38" s="122">
        <f t="shared" si="12"/>
        <v>100</v>
      </c>
    </row>
    <row r="39" spans="1:40" ht="20" x14ac:dyDescent="0.25">
      <c r="A39" s="129" t="s">
        <v>70</v>
      </c>
      <c r="B39" s="130" t="s">
        <v>151</v>
      </c>
      <c r="C39" s="131">
        <f>C40</f>
        <v>2583000</v>
      </c>
      <c r="D39" s="131">
        <f>D40</f>
        <v>2583000</v>
      </c>
      <c r="E39" s="131">
        <f t="shared" ref="E39:P40" si="20">E40</f>
        <v>164000</v>
      </c>
      <c r="F39" s="131">
        <f t="shared" si="20"/>
        <v>164000</v>
      </c>
      <c r="G39" s="131">
        <f t="shared" si="20"/>
        <v>364000</v>
      </c>
      <c r="H39" s="131">
        <f t="shared" si="20"/>
        <v>164000</v>
      </c>
      <c r="I39" s="131">
        <f t="shared" si="20"/>
        <v>164000</v>
      </c>
      <c r="J39" s="131">
        <f t="shared" si="20"/>
        <v>264000</v>
      </c>
      <c r="K39" s="131">
        <f t="shared" si="20"/>
        <v>319000</v>
      </c>
      <c r="L39" s="131">
        <f t="shared" si="20"/>
        <v>164000</v>
      </c>
      <c r="M39" s="131">
        <f t="shared" si="20"/>
        <v>324000</v>
      </c>
      <c r="N39" s="131">
        <f t="shared" si="20"/>
        <v>164000</v>
      </c>
      <c r="O39" s="131">
        <f t="shared" si="20"/>
        <v>164000</v>
      </c>
      <c r="P39" s="131">
        <f t="shared" si="20"/>
        <v>164000</v>
      </c>
      <c r="Q39" s="132">
        <f t="shared" si="14"/>
        <v>6.3492063492063489</v>
      </c>
      <c r="R39" s="120">
        <f>SUM($E39:F39)/$D39*100</f>
        <v>12.698412698412698</v>
      </c>
      <c r="S39" s="120">
        <f>SUM($E39:G39)/$D39*100</f>
        <v>26.79055361982191</v>
      </c>
      <c r="T39" s="120">
        <f>SUM($E39:H39)/$D39*100</f>
        <v>33.139759969028262</v>
      </c>
      <c r="U39" s="120">
        <f>SUM($E39:I39)/$D39*100</f>
        <v>39.48896631823461</v>
      </c>
      <c r="V39" s="120">
        <f>SUM($E39:J39)/$D39*100</f>
        <v>49.709639953542393</v>
      </c>
      <c r="W39" s="120">
        <f>SUM($E39:K39)/$D39*100</f>
        <v>62.059620596205967</v>
      </c>
      <c r="X39" s="120">
        <f>SUM($E39:L39)/$D39*100</f>
        <v>68.408826945412315</v>
      </c>
      <c r="Y39" s="120">
        <f>SUM($E39:M39)/$D39*100</f>
        <v>80.952380952380949</v>
      </c>
      <c r="Z39" s="120">
        <f>SUM($E39:N39)/$D39*100</f>
        <v>87.301587301587304</v>
      </c>
      <c r="AA39" s="120">
        <f>SUM($E39:O39)/$D39*100</f>
        <v>93.650793650793645</v>
      </c>
      <c r="AB39" s="120">
        <f>SUM($E39:P39)/$D39*100</f>
        <v>100</v>
      </c>
      <c r="AC39" s="122">
        <f t="shared" si="1"/>
        <v>6.3492063492063489</v>
      </c>
      <c r="AD39" s="122">
        <f t="shared" si="2"/>
        <v>12.698412698412698</v>
      </c>
      <c r="AE39" s="122">
        <f t="shared" si="3"/>
        <v>26.79055361982191</v>
      </c>
      <c r="AF39" s="122">
        <f t="shared" si="4"/>
        <v>33.139759969028262</v>
      </c>
      <c r="AG39" s="122">
        <f t="shared" si="5"/>
        <v>39.48896631823461</v>
      </c>
      <c r="AH39" s="122">
        <f t="shared" si="6"/>
        <v>49.709639953542393</v>
      </c>
      <c r="AI39" s="122">
        <f t="shared" si="7"/>
        <v>62.059620596205967</v>
      </c>
      <c r="AJ39" s="122">
        <f t="shared" si="8"/>
        <v>68.408826945412315</v>
      </c>
      <c r="AK39" s="122">
        <f t="shared" si="9"/>
        <v>80.952380952380949</v>
      </c>
      <c r="AL39" s="122">
        <f t="shared" si="10"/>
        <v>87.301587301587304</v>
      </c>
      <c r="AM39" s="122">
        <f t="shared" si="11"/>
        <v>93.650793650793645</v>
      </c>
      <c r="AN39" s="122">
        <f t="shared" si="12"/>
        <v>100</v>
      </c>
    </row>
    <row r="40" spans="1:40" ht="30" x14ac:dyDescent="0.25">
      <c r="A40" s="129" t="s">
        <v>152</v>
      </c>
      <c r="B40" s="130" t="s">
        <v>153</v>
      </c>
      <c r="C40" s="131">
        <f>C41</f>
        <v>2583000</v>
      </c>
      <c r="D40" s="131">
        <f>D41</f>
        <v>2583000</v>
      </c>
      <c r="E40" s="131">
        <f t="shared" si="20"/>
        <v>164000</v>
      </c>
      <c r="F40" s="131">
        <f t="shared" si="20"/>
        <v>164000</v>
      </c>
      <c r="G40" s="131">
        <f t="shared" si="20"/>
        <v>364000</v>
      </c>
      <c r="H40" s="131">
        <f t="shared" si="20"/>
        <v>164000</v>
      </c>
      <c r="I40" s="131">
        <f t="shared" si="20"/>
        <v>164000</v>
      </c>
      <c r="J40" s="131">
        <f t="shared" si="20"/>
        <v>264000</v>
      </c>
      <c r="K40" s="131">
        <f t="shared" si="20"/>
        <v>319000</v>
      </c>
      <c r="L40" s="131">
        <f t="shared" si="20"/>
        <v>164000</v>
      </c>
      <c r="M40" s="131">
        <f t="shared" si="20"/>
        <v>324000</v>
      </c>
      <c r="N40" s="131">
        <f t="shared" si="20"/>
        <v>164000</v>
      </c>
      <c r="O40" s="131">
        <f t="shared" si="20"/>
        <v>164000</v>
      </c>
      <c r="P40" s="131">
        <f t="shared" si="20"/>
        <v>164000</v>
      </c>
      <c r="Q40" s="132">
        <f t="shared" si="14"/>
        <v>6.3492063492063489</v>
      </c>
      <c r="R40" s="120">
        <f>SUM($E40:F40)/$D40*100</f>
        <v>12.698412698412698</v>
      </c>
      <c r="S40" s="120">
        <f>SUM($E40:G40)/$D40*100</f>
        <v>26.79055361982191</v>
      </c>
      <c r="T40" s="120">
        <f>SUM($E40:H40)/$D40*100</f>
        <v>33.139759969028262</v>
      </c>
      <c r="U40" s="120">
        <f>SUM($E40:I40)/$D40*100</f>
        <v>39.48896631823461</v>
      </c>
      <c r="V40" s="120">
        <f>SUM($E40:J40)/$D40*100</f>
        <v>49.709639953542393</v>
      </c>
      <c r="W40" s="120">
        <f>SUM($E40:K40)/$D40*100</f>
        <v>62.059620596205967</v>
      </c>
      <c r="X40" s="120">
        <f>SUM($E40:L40)/$D40*100</f>
        <v>68.408826945412315</v>
      </c>
      <c r="Y40" s="120">
        <f>SUM($E40:M40)/$D40*100</f>
        <v>80.952380952380949</v>
      </c>
      <c r="Z40" s="120">
        <f>SUM($E40:N40)/$D40*100</f>
        <v>87.301587301587304</v>
      </c>
      <c r="AA40" s="120">
        <f>SUM($E40:O40)/$D40*100</f>
        <v>93.650793650793645</v>
      </c>
      <c r="AB40" s="120">
        <f>SUM($E40:P40)/$D40*100</f>
        <v>100</v>
      </c>
      <c r="AC40" s="122">
        <f t="shared" si="1"/>
        <v>6.3492063492063489</v>
      </c>
      <c r="AD40" s="122">
        <f t="shared" si="2"/>
        <v>12.698412698412698</v>
      </c>
      <c r="AE40" s="122">
        <f t="shared" si="3"/>
        <v>26.79055361982191</v>
      </c>
      <c r="AF40" s="122">
        <f t="shared" si="4"/>
        <v>33.139759969028262</v>
      </c>
      <c r="AG40" s="122">
        <f t="shared" si="5"/>
        <v>39.48896631823461</v>
      </c>
      <c r="AH40" s="122">
        <f t="shared" si="6"/>
        <v>49.709639953542393</v>
      </c>
      <c r="AI40" s="122">
        <f t="shared" si="7"/>
        <v>62.059620596205967</v>
      </c>
      <c r="AJ40" s="122">
        <f t="shared" si="8"/>
        <v>68.408826945412315</v>
      </c>
      <c r="AK40" s="122">
        <f t="shared" si="9"/>
        <v>80.952380952380949</v>
      </c>
      <c r="AL40" s="122">
        <f t="shared" si="10"/>
        <v>87.301587301587304</v>
      </c>
      <c r="AM40" s="122">
        <f t="shared" si="11"/>
        <v>93.650793650793645</v>
      </c>
      <c r="AN40" s="122">
        <f t="shared" si="12"/>
        <v>100</v>
      </c>
    </row>
    <row r="41" spans="1:40" ht="20" x14ac:dyDescent="0.25">
      <c r="A41" s="134" t="s">
        <v>154</v>
      </c>
      <c r="B41" s="135" t="s">
        <v>155</v>
      </c>
      <c r="C41" s="136">
        <v>2583000</v>
      </c>
      <c r="D41" s="136">
        <v>2583000</v>
      </c>
      <c r="E41" s="121">
        <f>VLOOKUP(B41,[1]Sheet7!B$1:O$65536,3,0)</f>
        <v>164000</v>
      </c>
      <c r="F41" s="121">
        <f>VLOOKUP(B41,[1]Sheet7!B$1:O$65536,4,0)</f>
        <v>164000</v>
      </c>
      <c r="G41" s="121">
        <f>VLOOKUP(B41,[1]Sheet7!B$1:O$65536,5,0)</f>
        <v>364000</v>
      </c>
      <c r="H41" s="121">
        <f>VLOOKUP(B41,[1]Sheet7!B$1:O$65536,6,0)</f>
        <v>164000</v>
      </c>
      <c r="I41" s="121">
        <f>VLOOKUP(B41,[1]Sheet7!B$1:O$65536,7,0)</f>
        <v>164000</v>
      </c>
      <c r="J41" s="121">
        <f>VLOOKUP(B41,[1]Sheet7!B$1:O$65536,8,0)</f>
        <v>264000</v>
      </c>
      <c r="K41" s="121">
        <f>VLOOKUP(B41,[1]Sheet7!B$1:O$65536,9,0)</f>
        <v>319000</v>
      </c>
      <c r="L41" s="121">
        <f>VLOOKUP(B41,[1]Sheet7!B$1:O$65536,10,0)</f>
        <v>164000</v>
      </c>
      <c r="M41" s="121">
        <f>VLOOKUP(B41,[1]Sheet7!B$1:O$65536,11,0)</f>
        <v>324000</v>
      </c>
      <c r="N41" s="121">
        <f>VLOOKUP(B41,[1]Sheet7!B$1:O$65536,12,0)</f>
        <v>164000</v>
      </c>
      <c r="O41" s="121">
        <f>VLOOKUP(B41,[1]Sheet7!B$1:O$65536,13,0)</f>
        <v>164000</v>
      </c>
      <c r="P41" s="120">
        <f>VLOOKUP(B41,[1]Sheet7!B$1:O$65536,14,0)</f>
        <v>164000</v>
      </c>
      <c r="Q41" s="132">
        <f t="shared" si="14"/>
        <v>6.3492063492063489</v>
      </c>
      <c r="R41" s="120">
        <f>SUM($E41:F41)/$D41*100</f>
        <v>12.698412698412698</v>
      </c>
      <c r="S41" s="120">
        <f>SUM($E41:G41)/$D41*100</f>
        <v>26.79055361982191</v>
      </c>
      <c r="T41" s="120">
        <f>SUM($E41:H41)/$D41*100</f>
        <v>33.139759969028262</v>
      </c>
      <c r="U41" s="120">
        <f>SUM($E41:I41)/$D41*100</f>
        <v>39.48896631823461</v>
      </c>
      <c r="V41" s="120">
        <f>SUM($E41:J41)/$D41*100</f>
        <v>49.709639953542393</v>
      </c>
      <c r="W41" s="120">
        <f>SUM($E41:K41)/$D41*100</f>
        <v>62.059620596205967</v>
      </c>
      <c r="X41" s="120">
        <f>SUM($E41:L41)/$D41*100</f>
        <v>68.408826945412315</v>
      </c>
      <c r="Y41" s="120">
        <f>SUM($E41:M41)/$D41*100</f>
        <v>80.952380952380949</v>
      </c>
      <c r="Z41" s="120">
        <f>SUM($E41:N41)/$D41*100</f>
        <v>87.301587301587304</v>
      </c>
      <c r="AA41" s="120">
        <f>SUM($E41:O41)/$D41*100</f>
        <v>93.650793650793645</v>
      </c>
      <c r="AB41" s="120">
        <f>SUM($E41:P41)/$D41*100</f>
        <v>100</v>
      </c>
      <c r="AC41" s="122">
        <f t="shared" si="1"/>
        <v>6.3492063492063489</v>
      </c>
      <c r="AD41" s="122">
        <f t="shared" si="2"/>
        <v>12.698412698412698</v>
      </c>
      <c r="AE41" s="122">
        <f t="shared" si="3"/>
        <v>26.79055361982191</v>
      </c>
      <c r="AF41" s="122">
        <f t="shared" si="4"/>
        <v>33.139759969028262</v>
      </c>
      <c r="AG41" s="122">
        <f t="shared" si="5"/>
        <v>39.48896631823461</v>
      </c>
      <c r="AH41" s="122">
        <f t="shared" si="6"/>
        <v>49.709639953542393</v>
      </c>
      <c r="AI41" s="122">
        <f t="shared" si="7"/>
        <v>62.059620596205967</v>
      </c>
      <c r="AJ41" s="122">
        <f t="shared" si="8"/>
        <v>68.408826945412315</v>
      </c>
      <c r="AK41" s="122">
        <f t="shared" si="9"/>
        <v>80.952380952380949</v>
      </c>
      <c r="AL41" s="122">
        <f t="shared" si="10"/>
        <v>87.301587301587304</v>
      </c>
      <c r="AM41" s="122">
        <f t="shared" si="11"/>
        <v>93.650793650793645</v>
      </c>
      <c r="AN41" s="122">
        <f t="shared" si="12"/>
        <v>100</v>
      </c>
    </row>
    <row r="42" spans="1:40" ht="20" x14ac:dyDescent="0.25">
      <c r="A42" s="129" t="s">
        <v>71</v>
      </c>
      <c r="B42" s="130" t="s">
        <v>156</v>
      </c>
      <c r="C42" s="131">
        <f>C43</f>
        <v>190579000</v>
      </c>
      <c r="D42" s="131">
        <f>D43</f>
        <v>190579000</v>
      </c>
      <c r="E42" s="131">
        <f t="shared" ref="E42:P42" si="21">E43</f>
        <v>7239000</v>
      </c>
      <c r="F42" s="131">
        <f t="shared" si="21"/>
        <v>7239000</v>
      </c>
      <c r="G42" s="131">
        <f t="shared" si="21"/>
        <v>30529000</v>
      </c>
      <c r="H42" s="131">
        <f t="shared" si="21"/>
        <v>7239000</v>
      </c>
      <c r="I42" s="131">
        <f t="shared" si="21"/>
        <v>7239000</v>
      </c>
      <c r="J42" s="131">
        <f t="shared" si="21"/>
        <v>39479000</v>
      </c>
      <c r="K42" s="131">
        <f t="shared" si="21"/>
        <v>24819000</v>
      </c>
      <c r="L42" s="131">
        <f t="shared" si="21"/>
        <v>14739000</v>
      </c>
      <c r="M42" s="131">
        <f t="shared" si="21"/>
        <v>30339000</v>
      </c>
      <c r="N42" s="131">
        <f t="shared" si="21"/>
        <v>7239000</v>
      </c>
      <c r="O42" s="131">
        <f t="shared" si="21"/>
        <v>7239000</v>
      </c>
      <c r="P42" s="131">
        <f t="shared" si="21"/>
        <v>7240000</v>
      </c>
      <c r="Q42" s="132">
        <f t="shared" si="14"/>
        <v>3.7984248002140841</v>
      </c>
      <c r="R42" s="120">
        <f>SUM($E42:F42)/$D42*100</f>
        <v>7.5968496004281683</v>
      </c>
      <c r="S42" s="120">
        <f>SUM($E42:G42)/$D42*100</f>
        <v>23.61592830269862</v>
      </c>
      <c r="T42" s="120">
        <f>SUM($E42:H42)/$D42*100</f>
        <v>27.414353102912703</v>
      </c>
      <c r="U42" s="120">
        <f>SUM($E42:I42)/$D42*100</f>
        <v>31.212777903126788</v>
      </c>
      <c r="V42" s="120">
        <f>SUM($E42:J42)/$D42*100</f>
        <v>51.92807182323341</v>
      </c>
      <c r="W42" s="120">
        <f>SUM($E42:K42)/$D42*100</f>
        <v>64.951017688202796</v>
      </c>
      <c r="X42" s="120">
        <f>SUM($E42:L42)/$D42*100</f>
        <v>72.684818369285182</v>
      </c>
      <c r="Y42" s="120">
        <f>SUM($E42:M42)/$D42*100</f>
        <v>88.604200882573636</v>
      </c>
      <c r="Z42" s="120">
        <f>SUM($E42:N42)/$D42*100</f>
        <v>92.402625682787715</v>
      </c>
      <c r="AA42" s="120">
        <f>SUM($E42:O42)/$D42*100</f>
        <v>96.201050483001808</v>
      </c>
      <c r="AB42" s="120">
        <f>SUM($E42:P42)/$D42*100</f>
        <v>100</v>
      </c>
      <c r="AC42" s="122">
        <f t="shared" si="1"/>
        <v>3.7984248002140841</v>
      </c>
      <c r="AD42" s="122">
        <f t="shared" si="2"/>
        <v>7.5968496004281683</v>
      </c>
      <c r="AE42" s="122">
        <f t="shared" si="3"/>
        <v>23.61592830269862</v>
      </c>
      <c r="AF42" s="122">
        <f t="shared" si="4"/>
        <v>27.414353102912703</v>
      </c>
      <c r="AG42" s="122">
        <f t="shared" si="5"/>
        <v>31.212777903126788</v>
      </c>
      <c r="AH42" s="122">
        <f t="shared" si="6"/>
        <v>51.92807182323341</v>
      </c>
      <c r="AI42" s="122">
        <f t="shared" si="7"/>
        <v>64.951017688202796</v>
      </c>
      <c r="AJ42" s="122">
        <f t="shared" si="8"/>
        <v>72.684818369285182</v>
      </c>
      <c r="AK42" s="122">
        <f t="shared" si="9"/>
        <v>88.604200882573636</v>
      </c>
      <c r="AL42" s="122">
        <f t="shared" si="10"/>
        <v>92.402625682787715</v>
      </c>
      <c r="AM42" s="122">
        <f t="shared" si="11"/>
        <v>96.201050483001808</v>
      </c>
      <c r="AN42" s="122">
        <f t="shared" si="12"/>
        <v>100</v>
      </c>
    </row>
    <row r="43" spans="1:40" x14ac:dyDescent="0.25">
      <c r="A43" s="129" t="s">
        <v>157</v>
      </c>
      <c r="B43" s="130" t="s">
        <v>31</v>
      </c>
      <c r="C43" s="131">
        <f>SUM(C44:C45)</f>
        <v>190579000</v>
      </c>
      <c r="D43" s="131">
        <f>SUM(D44:D45)</f>
        <v>190579000</v>
      </c>
      <c r="E43" s="131">
        <f t="shared" ref="E43:P43" si="22">SUM(E44:E45)</f>
        <v>7239000</v>
      </c>
      <c r="F43" s="131">
        <f t="shared" si="22"/>
        <v>7239000</v>
      </c>
      <c r="G43" s="131">
        <f t="shared" si="22"/>
        <v>30529000</v>
      </c>
      <c r="H43" s="131">
        <f t="shared" si="22"/>
        <v>7239000</v>
      </c>
      <c r="I43" s="131">
        <f t="shared" si="22"/>
        <v>7239000</v>
      </c>
      <c r="J43" s="131">
        <f t="shared" si="22"/>
        <v>39479000</v>
      </c>
      <c r="K43" s="131">
        <f t="shared" si="22"/>
        <v>24819000</v>
      </c>
      <c r="L43" s="131">
        <f t="shared" si="22"/>
        <v>14739000</v>
      </c>
      <c r="M43" s="131">
        <f t="shared" si="22"/>
        <v>30339000</v>
      </c>
      <c r="N43" s="131">
        <f t="shared" si="22"/>
        <v>7239000</v>
      </c>
      <c r="O43" s="131">
        <f t="shared" si="22"/>
        <v>7239000</v>
      </c>
      <c r="P43" s="131">
        <f t="shared" si="22"/>
        <v>7240000</v>
      </c>
      <c r="Q43" s="132">
        <f t="shared" si="14"/>
        <v>3.7984248002140841</v>
      </c>
      <c r="R43" s="120">
        <f>SUM($E43:F43)/$D43*100</f>
        <v>7.5968496004281683</v>
      </c>
      <c r="S43" s="120">
        <f>SUM($E43:G43)/$D43*100</f>
        <v>23.61592830269862</v>
      </c>
      <c r="T43" s="120">
        <f>SUM($E43:H43)/$D43*100</f>
        <v>27.414353102912703</v>
      </c>
      <c r="U43" s="120">
        <f>SUM($E43:I43)/$D43*100</f>
        <v>31.212777903126788</v>
      </c>
      <c r="V43" s="120">
        <f>SUM($E43:J43)/$D43*100</f>
        <v>51.92807182323341</v>
      </c>
      <c r="W43" s="120">
        <f>SUM($E43:K43)/$D43*100</f>
        <v>64.951017688202796</v>
      </c>
      <c r="X43" s="120">
        <f>SUM($E43:L43)/$D43*100</f>
        <v>72.684818369285182</v>
      </c>
      <c r="Y43" s="120">
        <f>SUM($E43:M43)/$D43*100</f>
        <v>88.604200882573636</v>
      </c>
      <c r="Z43" s="120">
        <f>SUM($E43:N43)/$D43*100</f>
        <v>92.402625682787715</v>
      </c>
      <c r="AA43" s="120">
        <f>SUM($E43:O43)/$D43*100</f>
        <v>96.201050483001808</v>
      </c>
      <c r="AB43" s="120">
        <f>SUM($E43:P43)/$D43*100</f>
        <v>100</v>
      </c>
      <c r="AC43" s="122">
        <f t="shared" si="1"/>
        <v>3.7984248002140841</v>
      </c>
      <c r="AD43" s="122">
        <f t="shared" si="2"/>
        <v>7.5968496004281683</v>
      </c>
      <c r="AE43" s="122">
        <f t="shared" si="3"/>
        <v>23.61592830269862</v>
      </c>
      <c r="AF43" s="122">
        <f t="shared" si="4"/>
        <v>27.414353102912703</v>
      </c>
      <c r="AG43" s="122">
        <f t="shared" si="5"/>
        <v>31.212777903126788</v>
      </c>
      <c r="AH43" s="122">
        <f t="shared" si="6"/>
        <v>51.92807182323341</v>
      </c>
      <c r="AI43" s="122">
        <f t="shared" si="7"/>
        <v>64.951017688202796</v>
      </c>
      <c r="AJ43" s="122">
        <f t="shared" si="8"/>
        <v>72.684818369285182</v>
      </c>
      <c r="AK43" s="122">
        <f t="shared" si="9"/>
        <v>88.604200882573636</v>
      </c>
      <c r="AL43" s="122">
        <f t="shared" si="10"/>
        <v>92.402625682787715</v>
      </c>
      <c r="AM43" s="122">
        <f t="shared" si="11"/>
        <v>96.201050483001808</v>
      </c>
      <c r="AN43" s="122">
        <f t="shared" si="12"/>
        <v>100</v>
      </c>
    </row>
    <row r="44" spans="1:40" ht="20" x14ac:dyDescent="0.25">
      <c r="A44" s="134" t="s">
        <v>158</v>
      </c>
      <c r="B44" s="135" t="s">
        <v>159</v>
      </c>
      <c r="C44" s="136">
        <v>12748000</v>
      </c>
      <c r="D44" s="136">
        <v>12748000</v>
      </c>
      <c r="E44" s="121">
        <f>VLOOKUP(B44,[1]Sheet7!B$1:O$65536,3,0)</f>
        <v>1028000</v>
      </c>
      <c r="F44" s="121">
        <f>VLOOKUP(B44,[1]Sheet7!B$1:O$65536,4,0)</f>
        <v>1028000</v>
      </c>
      <c r="G44" s="121">
        <f>VLOOKUP(B44,[1]Sheet7!B$1:O$65536,5,0)</f>
        <v>1218000</v>
      </c>
      <c r="H44" s="121">
        <f>VLOOKUP(B44,[1]Sheet7!B$1:O$65536,6,0)</f>
        <v>1028000</v>
      </c>
      <c r="I44" s="121">
        <f>VLOOKUP(B44,[1]Sheet7!B$1:O$65536,7,0)</f>
        <v>1028000</v>
      </c>
      <c r="J44" s="121">
        <f>VLOOKUP(B44,[1]Sheet7!B$1:O$65536,8,0)</f>
        <v>1168000</v>
      </c>
      <c r="K44" s="121">
        <f>VLOOKUP(B44,[1]Sheet7!B$1:O$65536,9,0)</f>
        <v>1108000</v>
      </c>
      <c r="L44" s="121">
        <f>VLOOKUP(B44,[1]Sheet7!B$1:O$65536,10,0)</f>
        <v>1028000</v>
      </c>
      <c r="M44" s="121">
        <f>VLOOKUP(B44,[1]Sheet7!B$1:O$65536,11,0)</f>
        <v>1028000</v>
      </c>
      <c r="N44" s="121">
        <f>VLOOKUP(B44,[1]Sheet7!B$1:O$65536,12,0)</f>
        <v>1028000</v>
      </c>
      <c r="O44" s="121">
        <f>VLOOKUP(B44,[1]Sheet7!B$1:O$65536,13,0)</f>
        <v>1028000</v>
      </c>
      <c r="P44" s="120">
        <f>VLOOKUP(B44,[1]Sheet7!B$1:O$65536,14,0)</f>
        <v>1030000</v>
      </c>
      <c r="Q44" s="132">
        <f t="shared" si="14"/>
        <v>8.0640100407907109</v>
      </c>
      <c r="R44" s="120">
        <f>SUM($E44:F44)/$D44*100</f>
        <v>16.128020081581422</v>
      </c>
      <c r="S44" s="120">
        <f>SUM($E44:G44)/$D44*100</f>
        <v>25.682459993724503</v>
      </c>
      <c r="T44" s="120">
        <f>SUM($E44:H44)/$D44*100</f>
        <v>33.74647003451522</v>
      </c>
      <c r="U44" s="120">
        <f>SUM($E44:I44)/$D44*100</f>
        <v>41.810480075305925</v>
      </c>
      <c r="V44" s="120">
        <f>SUM($E44:J44)/$D44*100</f>
        <v>50.972701600251028</v>
      </c>
      <c r="W44" s="120">
        <f>SUM($E44:K44)/$D44*100</f>
        <v>59.664261060558523</v>
      </c>
      <c r="X44" s="120">
        <f>SUM($E44:L44)/$D44*100</f>
        <v>67.728271101349236</v>
      </c>
      <c r="Y44" s="120">
        <f>SUM($E44:M44)/$D44*100</f>
        <v>75.792281142139942</v>
      </c>
      <c r="Z44" s="120">
        <f>SUM($E44:N44)/$D44*100</f>
        <v>83.856291182930647</v>
      </c>
      <c r="AA44" s="120">
        <f>SUM($E44:O44)/$D44*100</f>
        <v>91.920301223721367</v>
      </c>
      <c r="AB44" s="120">
        <f>SUM($E44:P44)/$D44*100</f>
        <v>100</v>
      </c>
      <c r="AC44" s="122">
        <f t="shared" si="1"/>
        <v>8.0640100407907109</v>
      </c>
      <c r="AD44" s="122">
        <f t="shared" si="2"/>
        <v>16.128020081581422</v>
      </c>
      <c r="AE44" s="122">
        <f t="shared" si="3"/>
        <v>25.682459993724503</v>
      </c>
      <c r="AF44" s="122">
        <f t="shared" si="4"/>
        <v>33.74647003451522</v>
      </c>
      <c r="AG44" s="122">
        <f t="shared" si="5"/>
        <v>41.810480075305925</v>
      </c>
      <c r="AH44" s="122">
        <f t="shared" si="6"/>
        <v>50.972701600251028</v>
      </c>
      <c r="AI44" s="122">
        <f t="shared" si="7"/>
        <v>59.664261060558523</v>
      </c>
      <c r="AJ44" s="122">
        <f t="shared" si="8"/>
        <v>67.728271101349236</v>
      </c>
      <c r="AK44" s="122">
        <f t="shared" si="9"/>
        <v>75.792281142139942</v>
      </c>
      <c r="AL44" s="122">
        <f t="shared" si="10"/>
        <v>83.856291182930647</v>
      </c>
      <c r="AM44" s="122">
        <f t="shared" si="11"/>
        <v>91.920301223721367</v>
      </c>
      <c r="AN44" s="122">
        <f t="shared" si="12"/>
        <v>100</v>
      </c>
    </row>
    <row r="45" spans="1:40" ht="20" x14ac:dyDescent="0.25">
      <c r="A45" s="134" t="s">
        <v>160</v>
      </c>
      <c r="B45" s="135" t="s">
        <v>32</v>
      </c>
      <c r="C45" s="136">
        <v>177831000</v>
      </c>
      <c r="D45" s="136">
        <v>177831000</v>
      </c>
      <c r="E45" s="121">
        <f>VLOOKUP(B45,[1]Sheet7!B$1:O$65536,3,0)</f>
        <v>6211000</v>
      </c>
      <c r="F45" s="121">
        <f>VLOOKUP(B45,[1]Sheet7!B$1:O$65536,4,0)</f>
        <v>6211000</v>
      </c>
      <c r="G45" s="121">
        <f>VLOOKUP(B45,[1]Sheet7!B$1:O$65536,5,0)</f>
        <v>29311000</v>
      </c>
      <c r="H45" s="121">
        <f>VLOOKUP(B45,[1]Sheet7!B$1:O$65536,6,0)</f>
        <v>6211000</v>
      </c>
      <c r="I45" s="121">
        <f>VLOOKUP(B45,[1]Sheet7!B$1:O$65536,7,0)</f>
        <v>6211000</v>
      </c>
      <c r="J45" s="121">
        <f>VLOOKUP(B45,[1]Sheet7!B$1:O$65536,8,0)</f>
        <v>38311000</v>
      </c>
      <c r="K45" s="121">
        <f>VLOOKUP(B45,[1]Sheet7!B$1:O$65536,9,0)</f>
        <v>23711000</v>
      </c>
      <c r="L45" s="121">
        <f>VLOOKUP(B45,[1]Sheet7!B$1:O$65536,10,0)</f>
        <v>13711000</v>
      </c>
      <c r="M45" s="121">
        <f>VLOOKUP(B45,[1]Sheet7!B$1:O$65536,11,0)</f>
        <v>29311000</v>
      </c>
      <c r="N45" s="121">
        <f>VLOOKUP(B45,[1]Sheet7!B$1:O$65536,12,0)</f>
        <v>6211000</v>
      </c>
      <c r="O45" s="121">
        <f>VLOOKUP(B45,[1]Sheet7!B$1:O$65536,13,0)</f>
        <v>6211000</v>
      </c>
      <c r="P45" s="120">
        <f>VLOOKUP(B45,[1]Sheet7!B$1:O$65536,14,0)</f>
        <v>6210000</v>
      </c>
      <c r="Q45" s="132">
        <f t="shared" si="14"/>
        <v>3.4926418903340815</v>
      </c>
      <c r="R45" s="120">
        <f>SUM($E45:F45)/$D45*100</f>
        <v>6.9852837806681629</v>
      </c>
      <c r="S45" s="120">
        <f>SUM($E45:G45)/$D45*100</f>
        <v>23.467786831317376</v>
      </c>
      <c r="T45" s="120">
        <f>SUM($E45:H45)/$D45*100</f>
        <v>26.960428721651457</v>
      </c>
      <c r="U45" s="120">
        <f>SUM($E45:I45)/$D45*100</f>
        <v>30.453070611985538</v>
      </c>
      <c r="V45" s="120">
        <f>SUM($E45:J45)/$D45*100</f>
        <v>51.996558530289995</v>
      </c>
      <c r="W45" s="120">
        <f>SUM($E45:K45)/$D45*100</f>
        <v>65.330004329953724</v>
      </c>
      <c r="X45" s="120">
        <f>SUM($E45:L45)/$D45*100</f>
        <v>73.040133610000495</v>
      </c>
      <c r="Y45" s="120">
        <f>SUM($E45:M45)/$D45*100</f>
        <v>89.522636660649709</v>
      </c>
      <c r="Z45" s="120">
        <f>SUM($E45:N45)/$D45*100</f>
        <v>93.015278550983808</v>
      </c>
      <c r="AA45" s="120">
        <f>SUM($E45:O45)/$D45*100</f>
        <v>96.507920441317879</v>
      </c>
      <c r="AB45" s="120">
        <f>SUM($E45:P45)/$D45*100</f>
        <v>100</v>
      </c>
      <c r="AC45" s="122">
        <f t="shared" ref="AC45:AC62" si="23">IF(Q45&lt;2,"2,00",Q45)</f>
        <v>3.4926418903340815</v>
      </c>
      <c r="AD45" s="122">
        <f t="shared" ref="AD45:AD62" si="24">IF(R45&lt;2,"2,00",R45)</f>
        <v>6.9852837806681629</v>
      </c>
      <c r="AE45" s="122">
        <f t="shared" ref="AE45:AE62" si="25">IF(S45&lt;2,"2,00",S45)</f>
        <v>23.467786831317376</v>
      </c>
      <c r="AF45" s="122">
        <f t="shared" ref="AF45:AF62" si="26">IF(T45&lt;2,"2,00",T45)</f>
        <v>26.960428721651457</v>
      </c>
      <c r="AG45" s="122">
        <f t="shared" ref="AG45:AG62" si="27">IF(U45&lt;2,"2,00",U45)</f>
        <v>30.453070611985538</v>
      </c>
      <c r="AH45" s="122">
        <f t="shared" ref="AH45:AH62" si="28">IF(V45&lt;2,"2,00",V45)</f>
        <v>51.996558530289995</v>
      </c>
      <c r="AI45" s="122">
        <f t="shared" ref="AI45:AI62" si="29">IF(W45&lt;2,"2,00",W45)</f>
        <v>65.330004329953724</v>
      </c>
      <c r="AJ45" s="122">
        <f t="shared" ref="AJ45:AJ62" si="30">IF(X45&lt;2,"2,00",X45)</f>
        <v>73.040133610000495</v>
      </c>
      <c r="AK45" s="122">
        <f t="shared" ref="AK45:AK62" si="31">IF(Y45&lt;2,"2,00",Y45)</f>
        <v>89.522636660649709</v>
      </c>
      <c r="AL45" s="122">
        <f t="shared" ref="AL45:AL62" si="32">IF(Z45&lt;2,"2,00",Z45)</f>
        <v>93.015278550983808</v>
      </c>
      <c r="AM45" s="122">
        <f t="shared" ref="AM45:AM62" si="33">IF(AA45&lt;2,"2,00",AA45)</f>
        <v>96.507920441317879</v>
      </c>
      <c r="AN45" s="122">
        <f t="shared" ref="AN45:AN62" si="34">IF(AB45&lt;2,"2,00",AB45)</f>
        <v>100</v>
      </c>
    </row>
    <row r="46" spans="1:40" ht="20" x14ac:dyDescent="0.25">
      <c r="A46" s="129" t="s">
        <v>72</v>
      </c>
      <c r="B46" s="130" t="s">
        <v>161</v>
      </c>
      <c r="C46" s="131">
        <f>SUM(C47,C50)</f>
        <v>84067000</v>
      </c>
      <c r="D46" s="131">
        <f>SUM(D47,D50)</f>
        <v>84067000</v>
      </c>
      <c r="E46" s="131">
        <f t="shared" ref="E46:P46" si="35">SUM(E47,E50)</f>
        <v>8120000</v>
      </c>
      <c r="F46" s="131">
        <f t="shared" si="35"/>
        <v>8120000</v>
      </c>
      <c r="G46" s="131">
        <f t="shared" si="35"/>
        <v>8610000</v>
      </c>
      <c r="H46" s="131">
        <f t="shared" si="35"/>
        <v>8120000</v>
      </c>
      <c r="I46" s="131">
        <f t="shared" si="35"/>
        <v>8120000</v>
      </c>
      <c r="J46" s="131">
        <f t="shared" si="35"/>
        <v>8655000</v>
      </c>
      <c r="K46" s="131">
        <f t="shared" si="35"/>
        <v>8120000</v>
      </c>
      <c r="L46" s="131">
        <f t="shared" si="35"/>
        <v>8120000</v>
      </c>
      <c r="M46" s="131">
        <f t="shared" si="35"/>
        <v>8120000</v>
      </c>
      <c r="N46" s="131">
        <f t="shared" si="35"/>
        <v>8120000</v>
      </c>
      <c r="O46" s="131">
        <f t="shared" si="35"/>
        <v>920000</v>
      </c>
      <c r="P46" s="131">
        <f t="shared" si="35"/>
        <v>922000</v>
      </c>
      <c r="Q46" s="132">
        <f t="shared" si="14"/>
        <v>9.6589624942010541</v>
      </c>
      <c r="R46" s="120">
        <f>SUM($E46:F46)/$D46*100</f>
        <v>19.317924988402108</v>
      </c>
      <c r="S46" s="120">
        <f>SUM($E46:G46)/$D46*100</f>
        <v>29.559755908977365</v>
      </c>
      <c r="T46" s="120">
        <f>SUM($E46:H46)/$D46*100</f>
        <v>39.218718403178414</v>
      </c>
      <c r="U46" s="120">
        <f>SUM($E46:I46)/$D46*100</f>
        <v>48.87768089737947</v>
      </c>
      <c r="V46" s="120">
        <f>SUM($E46:J46)/$D46*100</f>
        <v>59.173040550989086</v>
      </c>
      <c r="W46" s="120">
        <f>SUM($E46:K46)/$D46*100</f>
        <v>68.832003045190149</v>
      </c>
      <c r="X46" s="120">
        <f>SUM($E46:L46)/$D46*100</f>
        <v>78.490965539391198</v>
      </c>
      <c r="Y46" s="120">
        <f>SUM($E46:M46)/$D46*100</f>
        <v>88.149928033592246</v>
      </c>
      <c r="Z46" s="120">
        <f>SUM($E46:N46)/$D46*100</f>
        <v>97.808890527793309</v>
      </c>
      <c r="AA46" s="120">
        <f>SUM($E46:O46)/$D46*100</f>
        <v>98.903255736495893</v>
      </c>
      <c r="AB46" s="120">
        <f>SUM($E46:P46)/$D46*100</f>
        <v>100</v>
      </c>
      <c r="AC46" s="122">
        <f t="shared" si="23"/>
        <v>9.6589624942010541</v>
      </c>
      <c r="AD46" s="122">
        <f t="shared" si="24"/>
        <v>19.317924988402108</v>
      </c>
      <c r="AE46" s="122">
        <f t="shared" si="25"/>
        <v>29.559755908977365</v>
      </c>
      <c r="AF46" s="122">
        <f t="shared" si="26"/>
        <v>39.218718403178414</v>
      </c>
      <c r="AG46" s="122">
        <f t="shared" si="27"/>
        <v>48.87768089737947</v>
      </c>
      <c r="AH46" s="122">
        <f t="shared" si="28"/>
        <v>59.173040550989086</v>
      </c>
      <c r="AI46" s="122">
        <f t="shared" si="29"/>
        <v>68.832003045190149</v>
      </c>
      <c r="AJ46" s="122">
        <f t="shared" si="30"/>
        <v>78.490965539391198</v>
      </c>
      <c r="AK46" s="122">
        <f t="shared" si="31"/>
        <v>88.149928033592246</v>
      </c>
      <c r="AL46" s="122">
        <f t="shared" si="32"/>
        <v>97.808890527793309</v>
      </c>
      <c r="AM46" s="122">
        <f t="shared" si="33"/>
        <v>98.903255736495893</v>
      </c>
      <c r="AN46" s="122">
        <f t="shared" si="34"/>
        <v>100</v>
      </c>
    </row>
    <row r="47" spans="1:40" ht="20" x14ac:dyDescent="0.25">
      <c r="A47" s="129" t="s">
        <v>162</v>
      </c>
      <c r="B47" s="130" t="s">
        <v>65</v>
      </c>
      <c r="C47" s="131">
        <f>SUM(C48:C49)</f>
        <v>77236000</v>
      </c>
      <c r="D47" s="131">
        <f>SUM(D48:D49)</f>
        <v>77236000</v>
      </c>
      <c r="E47" s="131">
        <f t="shared" ref="E47:P47" si="36">SUM(E48:E49)</f>
        <v>7585000</v>
      </c>
      <c r="F47" s="131">
        <f t="shared" si="36"/>
        <v>7585000</v>
      </c>
      <c r="G47" s="131">
        <f t="shared" si="36"/>
        <v>7885000</v>
      </c>
      <c r="H47" s="131">
        <f t="shared" si="36"/>
        <v>7585000</v>
      </c>
      <c r="I47" s="131">
        <f t="shared" si="36"/>
        <v>7585000</v>
      </c>
      <c r="J47" s="131">
        <f t="shared" si="36"/>
        <v>7900000</v>
      </c>
      <c r="K47" s="131">
        <f t="shared" si="36"/>
        <v>7585000</v>
      </c>
      <c r="L47" s="131">
        <f t="shared" si="36"/>
        <v>7585000</v>
      </c>
      <c r="M47" s="131">
        <f t="shared" si="36"/>
        <v>7585000</v>
      </c>
      <c r="N47" s="131">
        <f t="shared" si="36"/>
        <v>7585000</v>
      </c>
      <c r="O47" s="131">
        <f t="shared" si="36"/>
        <v>385000</v>
      </c>
      <c r="P47" s="131">
        <f t="shared" si="36"/>
        <v>386000</v>
      </c>
      <c r="Q47" s="132">
        <f t="shared" si="14"/>
        <v>9.8205500025894654</v>
      </c>
      <c r="R47" s="120">
        <f>SUM($E47:F47)/$D47*100</f>
        <v>19.641100005178931</v>
      </c>
      <c r="S47" s="120">
        <f>SUM($E47:G47)/$D47*100</f>
        <v>29.850069915583404</v>
      </c>
      <c r="T47" s="120">
        <f>SUM($E47:H47)/$D47*100</f>
        <v>39.670619918172875</v>
      </c>
      <c r="U47" s="120">
        <f>SUM($E47:I47)/$D47*100</f>
        <v>49.491169920762339</v>
      </c>
      <c r="V47" s="120">
        <f>SUM($E47:J47)/$D47*100</f>
        <v>59.719560826557561</v>
      </c>
      <c r="W47" s="120">
        <f>SUM($E47:K47)/$D47*100</f>
        <v>69.540110829147025</v>
      </c>
      <c r="X47" s="120">
        <f>SUM($E47:L47)/$D47*100</f>
        <v>79.360660831736496</v>
      </c>
      <c r="Y47" s="120">
        <f>SUM($E47:M47)/$D47*100</f>
        <v>89.181210834325967</v>
      </c>
      <c r="Z47" s="120">
        <f>SUM($E47:N47)/$D47*100</f>
        <v>99.001760836915437</v>
      </c>
      <c r="AA47" s="120">
        <f>SUM($E47:O47)/$D47*100</f>
        <v>99.50023305194469</v>
      </c>
      <c r="AB47" s="120">
        <f>SUM($E47:P47)/$D47*100</f>
        <v>100</v>
      </c>
      <c r="AC47" s="122">
        <f t="shared" si="23"/>
        <v>9.8205500025894654</v>
      </c>
      <c r="AD47" s="122">
        <f t="shared" si="24"/>
        <v>19.641100005178931</v>
      </c>
      <c r="AE47" s="122">
        <f t="shared" si="25"/>
        <v>29.850069915583404</v>
      </c>
      <c r="AF47" s="122">
        <f t="shared" si="26"/>
        <v>39.670619918172875</v>
      </c>
      <c r="AG47" s="122">
        <f t="shared" si="27"/>
        <v>49.491169920762339</v>
      </c>
      <c r="AH47" s="122">
        <f t="shared" si="28"/>
        <v>59.719560826557561</v>
      </c>
      <c r="AI47" s="122">
        <f t="shared" si="29"/>
        <v>69.540110829147025</v>
      </c>
      <c r="AJ47" s="122">
        <f t="shared" si="30"/>
        <v>79.360660831736496</v>
      </c>
      <c r="AK47" s="122">
        <f t="shared" si="31"/>
        <v>89.181210834325967</v>
      </c>
      <c r="AL47" s="122">
        <f t="shared" si="32"/>
        <v>99.001760836915437</v>
      </c>
      <c r="AM47" s="122">
        <f t="shared" si="33"/>
        <v>99.50023305194469</v>
      </c>
      <c r="AN47" s="122">
        <f t="shared" si="34"/>
        <v>100</v>
      </c>
    </row>
    <row r="48" spans="1:40" ht="30" x14ac:dyDescent="0.25">
      <c r="A48" s="134" t="s">
        <v>163</v>
      </c>
      <c r="B48" s="135" t="s">
        <v>164</v>
      </c>
      <c r="C48" s="136">
        <v>72000000</v>
      </c>
      <c r="D48" s="136">
        <v>72000000</v>
      </c>
      <c r="E48" s="121">
        <f>VLOOKUP(B48,[1]Sheet7!B$1:O$65536,3,0)</f>
        <v>7200000</v>
      </c>
      <c r="F48" s="121">
        <f>VLOOKUP(B48,[1]Sheet7!B$1:O$65536,4,0)</f>
        <v>7200000</v>
      </c>
      <c r="G48" s="121">
        <f>VLOOKUP(B48,[1]Sheet7!B$1:O$65536,5,0)</f>
        <v>7200000</v>
      </c>
      <c r="H48" s="121">
        <f>VLOOKUP(B48,[1]Sheet7!B$1:O$65536,6,0)</f>
        <v>7200000</v>
      </c>
      <c r="I48" s="121">
        <f>VLOOKUP(B48,[1]Sheet7!B$1:O$65536,7,0)</f>
        <v>7200000</v>
      </c>
      <c r="J48" s="121">
        <f>VLOOKUP(B48,[1]Sheet7!B$1:O$65536,8,0)</f>
        <v>7200000</v>
      </c>
      <c r="K48" s="121">
        <f>VLOOKUP(B48,[1]Sheet7!B$1:O$65536,9,0)</f>
        <v>7200000</v>
      </c>
      <c r="L48" s="121">
        <f>VLOOKUP(B48,[1]Sheet7!B$1:O$65536,10,0)</f>
        <v>7200000</v>
      </c>
      <c r="M48" s="121">
        <f>VLOOKUP(B48,[1]Sheet7!B$1:O$65536,11,0)</f>
        <v>7200000</v>
      </c>
      <c r="N48" s="121">
        <f>VLOOKUP(B48,[1]Sheet7!B$1:O$65536,12,0)</f>
        <v>7200000</v>
      </c>
      <c r="O48" s="121">
        <f>VLOOKUP(B48,[1]Sheet7!B$1:O$65536,13,0)</f>
        <v>0</v>
      </c>
      <c r="P48" s="120">
        <f>VLOOKUP(B48,[1]Sheet7!B$1:O$65536,14,0)</f>
        <v>0</v>
      </c>
      <c r="Q48" s="132">
        <f t="shared" si="14"/>
        <v>10</v>
      </c>
      <c r="R48" s="120">
        <f>SUM($E48:F48)/$D48*100</f>
        <v>20</v>
      </c>
      <c r="S48" s="120">
        <f>SUM($E48:G48)/$D48*100</f>
        <v>30</v>
      </c>
      <c r="T48" s="120">
        <f>SUM($E48:H48)/$D48*100</f>
        <v>40</v>
      </c>
      <c r="U48" s="120">
        <f>SUM($E48:I48)/$D48*100</f>
        <v>50</v>
      </c>
      <c r="V48" s="120">
        <f>SUM($E48:J48)/$D48*100</f>
        <v>60</v>
      </c>
      <c r="W48" s="120">
        <f>SUM($E48:K48)/$D48*100</f>
        <v>70</v>
      </c>
      <c r="X48" s="120">
        <f>SUM($E48:L48)/$D48*100</f>
        <v>80</v>
      </c>
      <c r="Y48" s="120">
        <f>SUM($E48:M48)/$D48*100</f>
        <v>90</v>
      </c>
      <c r="Z48" s="120">
        <f>SUM($E48:N48)/$D48*100</f>
        <v>100</v>
      </c>
      <c r="AA48" s="120">
        <f>SUM($E48:O48)/$D48*100</f>
        <v>100</v>
      </c>
      <c r="AB48" s="120">
        <f>SUM($E48:P48)/$D48*100</f>
        <v>100</v>
      </c>
      <c r="AC48" s="122">
        <f t="shared" si="23"/>
        <v>10</v>
      </c>
      <c r="AD48" s="122">
        <f t="shared" si="24"/>
        <v>20</v>
      </c>
      <c r="AE48" s="122">
        <f t="shared" si="25"/>
        <v>30</v>
      </c>
      <c r="AF48" s="122">
        <f t="shared" si="26"/>
        <v>40</v>
      </c>
      <c r="AG48" s="122">
        <f t="shared" si="27"/>
        <v>50</v>
      </c>
      <c r="AH48" s="122">
        <f t="shared" si="28"/>
        <v>60</v>
      </c>
      <c r="AI48" s="122">
        <f t="shared" si="29"/>
        <v>70</v>
      </c>
      <c r="AJ48" s="122">
        <f t="shared" si="30"/>
        <v>80</v>
      </c>
      <c r="AK48" s="122">
        <f t="shared" si="31"/>
        <v>90</v>
      </c>
      <c r="AL48" s="122">
        <f t="shared" si="32"/>
        <v>100</v>
      </c>
      <c r="AM48" s="122">
        <f t="shared" si="33"/>
        <v>100</v>
      </c>
      <c r="AN48" s="122">
        <f t="shared" si="34"/>
        <v>100</v>
      </c>
    </row>
    <row r="49" spans="1:40" ht="20" x14ac:dyDescent="0.25">
      <c r="A49" s="134" t="s">
        <v>165</v>
      </c>
      <c r="B49" s="135" t="s">
        <v>66</v>
      </c>
      <c r="C49" s="136">
        <v>5236000</v>
      </c>
      <c r="D49" s="136">
        <v>5236000</v>
      </c>
      <c r="E49" s="121">
        <f>VLOOKUP(B49,[1]Sheet7!B$1:O$65536,3,0)</f>
        <v>385000</v>
      </c>
      <c r="F49" s="121">
        <f>VLOOKUP(B49,[1]Sheet7!B$1:O$65536,4,0)</f>
        <v>385000</v>
      </c>
      <c r="G49" s="121">
        <f>VLOOKUP(B49,[1]Sheet7!B$1:O$65536,5,0)</f>
        <v>685000</v>
      </c>
      <c r="H49" s="121">
        <f>VLOOKUP(B49,[1]Sheet7!B$1:O$65536,6,0)</f>
        <v>385000</v>
      </c>
      <c r="I49" s="121">
        <f>VLOOKUP(B49,[1]Sheet7!B$1:O$65536,7,0)</f>
        <v>385000</v>
      </c>
      <c r="J49" s="121">
        <f>VLOOKUP(B49,[1]Sheet7!B$1:O$65536,8,0)</f>
        <v>700000</v>
      </c>
      <c r="K49" s="121">
        <f>VLOOKUP(B49,[1]Sheet7!B$1:O$65536,9,0)</f>
        <v>385000</v>
      </c>
      <c r="L49" s="121">
        <f>VLOOKUP(B49,[1]Sheet7!B$1:O$65536,10,0)</f>
        <v>385000</v>
      </c>
      <c r="M49" s="121">
        <f>VLOOKUP(B49,[1]Sheet7!B$1:O$65536,11,0)</f>
        <v>385000</v>
      </c>
      <c r="N49" s="121">
        <f>VLOOKUP(B49,[1]Sheet7!B$1:O$65536,12,0)</f>
        <v>385000</v>
      </c>
      <c r="O49" s="121">
        <f>VLOOKUP(B49,[1]Sheet7!B$1:O$65536,13,0)</f>
        <v>385000</v>
      </c>
      <c r="P49" s="120">
        <f>VLOOKUP(B49,[1]Sheet7!B$1:O$65536,14,0)</f>
        <v>386000</v>
      </c>
      <c r="Q49" s="132">
        <f t="shared" si="14"/>
        <v>7.3529411764705888</v>
      </c>
      <c r="R49" s="120">
        <f>SUM($E49:F49)/$D49*100</f>
        <v>14.705882352941178</v>
      </c>
      <c r="S49" s="120">
        <f>SUM($E49:G49)/$D49*100</f>
        <v>27.788388082505726</v>
      </c>
      <c r="T49" s="120">
        <f>SUM($E49:H49)/$D49*100</f>
        <v>35.14132925897632</v>
      </c>
      <c r="U49" s="120">
        <f>SUM($E49:I49)/$D49*100</f>
        <v>42.494270435446907</v>
      </c>
      <c r="V49" s="120">
        <f>SUM($E49:J49)/$D49*100</f>
        <v>55.863254392666164</v>
      </c>
      <c r="W49" s="120">
        <f>SUM($E49:K49)/$D49*100</f>
        <v>63.216195569136744</v>
      </c>
      <c r="X49" s="120">
        <f>SUM($E49:L49)/$D49*100</f>
        <v>70.569136745607324</v>
      </c>
      <c r="Y49" s="120">
        <f>SUM($E49:M49)/$D49*100</f>
        <v>77.922077922077932</v>
      </c>
      <c r="Z49" s="120">
        <f>SUM($E49:N49)/$D49*100</f>
        <v>85.275019098548512</v>
      </c>
      <c r="AA49" s="120">
        <f>SUM($E49:O49)/$D49*100</f>
        <v>92.627960275019092</v>
      </c>
      <c r="AB49" s="120">
        <f>SUM($E49:P49)/$D49*100</f>
        <v>100</v>
      </c>
      <c r="AC49" s="122">
        <f t="shared" si="23"/>
        <v>7.3529411764705888</v>
      </c>
      <c r="AD49" s="122">
        <f t="shared" si="24"/>
        <v>14.705882352941178</v>
      </c>
      <c r="AE49" s="122">
        <f t="shared" si="25"/>
        <v>27.788388082505726</v>
      </c>
      <c r="AF49" s="122">
        <f t="shared" si="26"/>
        <v>35.14132925897632</v>
      </c>
      <c r="AG49" s="122">
        <f t="shared" si="27"/>
        <v>42.494270435446907</v>
      </c>
      <c r="AH49" s="122">
        <f t="shared" si="28"/>
        <v>55.863254392666164</v>
      </c>
      <c r="AI49" s="122">
        <f t="shared" si="29"/>
        <v>63.216195569136744</v>
      </c>
      <c r="AJ49" s="122">
        <f t="shared" si="30"/>
        <v>70.569136745607324</v>
      </c>
      <c r="AK49" s="122">
        <f t="shared" si="31"/>
        <v>77.922077922077932</v>
      </c>
      <c r="AL49" s="122">
        <f t="shared" si="32"/>
        <v>85.275019098548512</v>
      </c>
      <c r="AM49" s="122">
        <f t="shared" si="33"/>
        <v>92.627960275019092</v>
      </c>
      <c r="AN49" s="122">
        <f t="shared" si="34"/>
        <v>100</v>
      </c>
    </row>
    <row r="50" spans="1:40" ht="30" x14ac:dyDescent="0.25">
      <c r="A50" s="129" t="s">
        <v>166</v>
      </c>
      <c r="B50" s="130" t="s">
        <v>167</v>
      </c>
      <c r="C50" s="131">
        <f>C51</f>
        <v>6831000</v>
      </c>
      <c r="D50" s="131">
        <f>D51</f>
        <v>6831000</v>
      </c>
      <c r="E50" s="131">
        <f t="shared" ref="E50:P50" si="37">E51</f>
        <v>535000</v>
      </c>
      <c r="F50" s="131">
        <f t="shared" si="37"/>
        <v>535000</v>
      </c>
      <c r="G50" s="131">
        <f t="shared" si="37"/>
        <v>725000</v>
      </c>
      <c r="H50" s="131">
        <f t="shared" si="37"/>
        <v>535000</v>
      </c>
      <c r="I50" s="131">
        <f t="shared" si="37"/>
        <v>535000</v>
      </c>
      <c r="J50" s="131">
        <f t="shared" si="37"/>
        <v>755000</v>
      </c>
      <c r="K50" s="131">
        <f t="shared" si="37"/>
        <v>535000</v>
      </c>
      <c r="L50" s="131">
        <f t="shared" si="37"/>
        <v>535000</v>
      </c>
      <c r="M50" s="131">
        <f t="shared" si="37"/>
        <v>535000</v>
      </c>
      <c r="N50" s="131">
        <f t="shared" si="37"/>
        <v>535000</v>
      </c>
      <c r="O50" s="131">
        <f t="shared" si="37"/>
        <v>535000</v>
      </c>
      <c r="P50" s="131">
        <f t="shared" si="37"/>
        <v>536000</v>
      </c>
      <c r="Q50" s="132">
        <f t="shared" si="14"/>
        <v>7.83194261455131</v>
      </c>
      <c r="R50" s="120">
        <f>SUM($E50:F50)/$D50*100</f>
        <v>15.66388522910262</v>
      </c>
      <c r="S50" s="120">
        <f>SUM($E50:G50)/$D50*100</f>
        <v>26.277265407700192</v>
      </c>
      <c r="T50" s="120">
        <f>SUM($E50:H50)/$D50*100</f>
        <v>34.109208022251501</v>
      </c>
      <c r="U50" s="120">
        <f>SUM($E50:I50)/$D50*100</f>
        <v>41.94115063680281</v>
      </c>
      <c r="V50" s="120">
        <f>SUM($E50:J50)/$D50*100</f>
        <v>52.993705167618209</v>
      </c>
      <c r="W50" s="120">
        <f>SUM($E50:K50)/$D50*100</f>
        <v>60.825647782169526</v>
      </c>
      <c r="X50" s="120">
        <f>SUM($E50:L50)/$D50*100</f>
        <v>68.657590396720835</v>
      </c>
      <c r="Y50" s="120">
        <f>SUM($E50:M50)/$D50*100</f>
        <v>76.489533011272144</v>
      </c>
      <c r="Z50" s="120">
        <f>SUM($E50:N50)/$D50*100</f>
        <v>84.321475625823453</v>
      </c>
      <c r="AA50" s="120">
        <f>SUM($E50:O50)/$D50*100</f>
        <v>92.153418240374762</v>
      </c>
      <c r="AB50" s="120">
        <f>SUM($E50:P50)/$D50*100</f>
        <v>100</v>
      </c>
      <c r="AC50" s="122">
        <f t="shared" si="23"/>
        <v>7.83194261455131</v>
      </c>
      <c r="AD50" s="122">
        <f t="shared" si="24"/>
        <v>15.66388522910262</v>
      </c>
      <c r="AE50" s="122">
        <f t="shared" si="25"/>
        <v>26.277265407700192</v>
      </c>
      <c r="AF50" s="122">
        <f t="shared" si="26"/>
        <v>34.109208022251501</v>
      </c>
      <c r="AG50" s="122">
        <f t="shared" si="27"/>
        <v>41.94115063680281</v>
      </c>
      <c r="AH50" s="122">
        <f t="shared" si="28"/>
        <v>52.993705167618209</v>
      </c>
      <c r="AI50" s="122">
        <f t="shared" si="29"/>
        <v>60.825647782169526</v>
      </c>
      <c r="AJ50" s="122">
        <f t="shared" si="30"/>
        <v>68.657590396720835</v>
      </c>
      <c r="AK50" s="122">
        <f t="shared" si="31"/>
        <v>76.489533011272144</v>
      </c>
      <c r="AL50" s="122">
        <f t="shared" si="32"/>
        <v>84.321475625823453</v>
      </c>
      <c r="AM50" s="122">
        <f t="shared" si="33"/>
        <v>92.153418240374762</v>
      </c>
      <c r="AN50" s="122">
        <f t="shared" si="34"/>
        <v>100</v>
      </c>
    </row>
    <row r="51" spans="1:40" ht="40" x14ac:dyDescent="0.25">
      <c r="A51" s="134" t="s">
        <v>168</v>
      </c>
      <c r="B51" s="135" t="s">
        <v>169</v>
      </c>
      <c r="C51" s="136">
        <v>6831000</v>
      </c>
      <c r="D51" s="136">
        <v>6831000</v>
      </c>
      <c r="E51" s="121">
        <f>VLOOKUP(B51,[1]Sheet7!B$1:O$65536,3,0)</f>
        <v>535000</v>
      </c>
      <c r="F51" s="121">
        <f>VLOOKUP(B51,[1]Sheet7!B$1:O$65536,4,0)</f>
        <v>535000</v>
      </c>
      <c r="G51" s="121">
        <f>VLOOKUP(B51,[1]Sheet7!B$1:O$65536,5,0)</f>
        <v>725000</v>
      </c>
      <c r="H51" s="121">
        <f>VLOOKUP(B51,[1]Sheet7!B$1:O$65536,6,0)</f>
        <v>535000</v>
      </c>
      <c r="I51" s="121">
        <f>VLOOKUP(B51,[1]Sheet7!B$1:O$65536,7,0)</f>
        <v>535000</v>
      </c>
      <c r="J51" s="121">
        <f>VLOOKUP(B51,[1]Sheet7!B$1:O$65536,8,0)</f>
        <v>755000</v>
      </c>
      <c r="K51" s="121">
        <f>VLOOKUP(B51,[1]Sheet7!B$1:O$65536,9,0)</f>
        <v>535000</v>
      </c>
      <c r="L51" s="121">
        <f>VLOOKUP(B51,[1]Sheet7!B$1:O$65536,10,0)</f>
        <v>535000</v>
      </c>
      <c r="M51" s="121">
        <f>VLOOKUP(B51,[1]Sheet7!B$1:O$65536,11,0)</f>
        <v>535000</v>
      </c>
      <c r="N51" s="121">
        <f>VLOOKUP(B51,[1]Sheet7!B$1:O$65536,12,0)</f>
        <v>535000</v>
      </c>
      <c r="O51" s="121">
        <f>VLOOKUP(B51,[1]Sheet7!B$1:O$65536,13,0)</f>
        <v>535000</v>
      </c>
      <c r="P51" s="120">
        <f>VLOOKUP(B51,[1]Sheet7!B$1:O$65536,14,0)</f>
        <v>536000</v>
      </c>
      <c r="Q51" s="132">
        <f t="shared" si="14"/>
        <v>7.83194261455131</v>
      </c>
      <c r="R51" s="120">
        <f>SUM($E51:F51)/$D51*100</f>
        <v>15.66388522910262</v>
      </c>
      <c r="S51" s="120">
        <f>SUM($E51:G51)/$D51*100</f>
        <v>26.277265407700192</v>
      </c>
      <c r="T51" s="120">
        <f>SUM($E51:H51)/$D51*100</f>
        <v>34.109208022251501</v>
      </c>
      <c r="U51" s="120">
        <f>SUM($E51:I51)/$D51*100</f>
        <v>41.94115063680281</v>
      </c>
      <c r="V51" s="120">
        <f>SUM($E51:J51)/$D51*100</f>
        <v>52.993705167618209</v>
      </c>
      <c r="W51" s="120">
        <f>SUM($E51:K51)/$D51*100</f>
        <v>60.825647782169526</v>
      </c>
      <c r="X51" s="120">
        <f>SUM($E51:L51)/$D51*100</f>
        <v>68.657590396720835</v>
      </c>
      <c r="Y51" s="120">
        <f>SUM($E51:M51)/$D51*100</f>
        <v>76.489533011272144</v>
      </c>
      <c r="Z51" s="120">
        <f>SUM($E51:N51)/$D51*100</f>
        <v>84.321475625823453</v>
      </c>
      <c r="AA51" s="120">
        <f>SUM($E51:O51)/$D51*100</f>
        <v>92.153418240374762</v>
      </c>
      <c r="AB51" s="120">
        <f>SUM($E51:P51)/$D51*100</f>
        <v>100</v>
      </c>
      <c r="AC51" s="122">
        <f t="shared" si="23"/>
        <v>7.83194261455131</v>
      </c>
      <c r="AD51" s="122">
        <f t="shared" si="24"/>
        <v>15.66388522910262</v>
      </c>
      <c r="AE51" s="122">
        <f t="shared" si="25"/>
        <v>26.277265407700192</v>
      </c>
      <c r="AF51" s="122">
        <f t="shared" si="26"/>
        <v>34.109208022251501</v>
      </c>
      <c r="AG51" s="122">
        <f t="shared" si="27"/>
        <v>41.94115063680281</v>
      </c>
      <c r="AH51" s="122">
        <f t="shared" si="28"/>
        <v>52.993705167618209</v>
      </c>
      <c r="AI51" s="122">
        <f t="shared" si="29"/>
        <v>60.825647782169526</v>
      </c>
      <c r="AJ51" s="122">
        <f t="shared" si="30"/>
        <v>68.657590396720835</v>
      </c>
      <c r="AK51" s="122">
        <f t="shared" si="31"/>
        <v>76.489533011272144</v>
      </c>
      <c r="AL51" s="122">
        <f t="shared" si="32"/>
        <v>84.321475625823453</v>
      </c>
      <c r="AM51" s="122">
        <f t="shared" si="33"/>
        <v>92.153418240374762</v>
      </c>
      <c r="AN51" s="122">
        <f t="shared" si="34"/>
        <v>100</v>
      </c>
    </row>
    <row r="52" spans="1:40" s="137" customFormat="1" ht="20" x14ac:dyDescent="0.25">
      <c r="A52" s="129" t="s">
        <v>75</v>
      </c>
      <c r="B52" s="130" t="s">
        <v>170</v>
      </c>
      <c r="C52" s="131">
        <f>C53</f>
        <v>7846000</v>
      </c>
      <c r="D52" s="131">
        <f>D53</f>
        <v>7846000</v>
      </c>
      <c r="E52" s="131">
        <f t="shared" ref="E52:P52" si="38">E53</f>
        <v>501000</v>
      </c>
      <c r="F52" s="131">
        <f t="shared" si="38"/>
        <v>501000</v>
      </c>
      <c r="G52" s="131">
        <f t="shared" si="38"/>
        <v>1421000</v>
      </c>
      <c r="H52" s="131">
        <f t="shared" si="38"/>
        <v>501000</v>
      </c>
      <c r="I52" s="131">
        <f t="shared" si="38"/>
        <v>501000</v>
      </c>
      <c r="J52" s="131">
        <f t="shared" si="38"/>
        <v>1427000</v>
      </c>
      <c r="K52" s="131">
        <f t="shared" si="38"/>
        <v>501000</v>
      </c>
      <c r="L52" s="131">
        <f t="shared" si="38"/>
        <v>501000</v>
      </c>
      <c r="M52" s="131">
        <f t="shared" si="38"/>
        <v>501000</v>
      </c>
      <c r="N52" s="131">
        <f t="shared" si="38"/>
        <v>501000</v>
      </c>
      <c r="O52" s="131">
        <f t="shared" si="38"/>
        <v>501000</v>
      </c>
      <c r="P52" s="131">
        <f t="shared" si="38"/>
        <v>489000</v>
      </c>
      <c r="Q52" s="132">
        <f t="shared" si="14"/>
        <v>6.3854193219474888</v>
      </c>
      <c r="R52" s="120">
        <f>SUM($E52:F52)/$D52*100</f>
        <v>12.770838643894978</v>
      </c>
      <c r="S52" s="120">
        <f>SUM($E52:G52)/$D52*100</f>
        <v>30.881978078001531</v>
      </c>
      <c r="T52" s="120">
        <f>SUM($E52:H52)/$D52*100</f>
        <v>37.267397399949019</v>
      </c>
      <c r="U52" s="120">
        <f>SUM($E52:I52)/$D52*100</f>
        <v>43.652816721896507</v>
      </c>
      <c r="V52" s="120">
        <f>SUM($E52:J52)/$D52*100</f>
        <v>61.840428243691051</v>
      </c>
      <c r="W52" s="120">
        <f>SUM($E52:K52)/$D52*100</f>
        <v>68.225847565638546</v>
      </c>
      <c r="X52" s="120">
        <f>SUM($E52:L52)/$D52*100</f>
        <v>74.611266887586041</v>
      </c>
      <c r="Y52" s="120">
        <f>SUM($E52:M52)/$D52*100</f>
        <v>80.996686209533522</v>
      </c>
      <c r="Z52" s="120">
        <f>SUM($E52:N52)/$D52*100</f>
        <v>87.382105531481017</v>
      </c>
      <c r="AA52" s="120">
        <f>SUM($E52:O52)/$D52*100</f>
        <v>93.767524853428498</v>
      </c>
      <c r="AB52" s="120">
        <f>SUM($E52:P52)/$D52*100</f>
        <v>100</v>
      </c>
      <c r="AC52" s="122">
        <f t="shared" si="23"/>
        <v>6.3854193219474888</v>
      </c>
      <c r="AD52" s="122">
        <f t="shared" si="24"/>
        <v>12.770838643894978</v>
      </c>
      <c r="AE52" s="122">
        <f t="shared" si="25"/>
        <v>30.881978078001531</v>
      </c>
      <c r="AF52" s="122">
        <f t="shared" si="26"/>
        <v>37.267397399949019</v>
      </c>
      <c r="AG52" s="122">
        <f t="shared" si="27"/>
        <v>43.652816721896507</v>
      </c>
      <c r="AH52" s="122">
        <f t="shared" si="28"/>
        <v>61.840428243691051</v>
      </c>
      <c r="AI52" s="122">
        <f t="shared" si="29"/>
        <v>68.225847565638546</v>
      </c>
      <c r="AJ52" s="122">
        <f t="shared" si="30"/>
        <v>74.611266887586041</v>
      </c>
      <c r="AK52" s="122">
        <f t="shared" si="31"/>
        <v>80.996686209533522</v>
      </c>
      <c r="AL52" s="122">
        <f t="shared" si="32"/>
        <v>87.382105531481017</v>
      </c>
      <c r="AM52" s="122">
        <f t="shared" si="33"/>
        <v>93.767524853428498</v>
      </c>
      <c r="AN52" s="122">
        <f t="shared" si="34"/>
        <v>100</v>
      </c>
    </row>
    <row r="53" spans="1:40" s="137" customFormat="1" ht="20" x14ac:dyDescent="0.25">
      <c r="A53" s="129" t="s">
        <v>171</v>
      </c>
      <c r="B53" s="130" t="s">
        <v>172</v>
      </c>
      <c r="C53" s="131">
        <f>SUM(C54:C55)</f>
        <v>7846000</v>
      </c>
      <c r="D53" s="131">
        <f>SUM(D54:D55)</f>
        <v>7846000</v>
      </c>
      <c r="E53" s="131">
        <f t="shared" ref="E53:P53" si="39">SUM(E54:E55)</f>
        <v>501000</v>
      </c>
      <c r="F53" s="131">
        <f t="shared" si="39"/>
        <v>501000</v>
      </c>
      <c r="G53" s="131">
        <f t="shared" si="39"/>
        <v>1421000</v>
      </c>
      <c r="H53" s="131">
        <f t="shared" si="39"/>
        <v>501000</v>
      </c>
      <c r="I53" s="131">
        <f t="shared" si="39"/>
        <v>501000</v>
      </c>
      <c r="J53" s="131">
        <f t="shared" si="39"/>
        <v>1427000</v>
      </c>
      <c r="K53" s="131">
        <f t="shared" si="39"/>
        <v>501000</v>
      </c>
      <c r="L53" s="131">
        <f t="shared" si="39"/>
        <v>501000</v>
      </c>
      <c r="M53" s="131">
        <f t="shared" si="39"/>
        <v>501000</v>
      </c>
      <c r="N53" s="131">
        <f t="shared" si="39"/>
        <v>501000</v>
      </c>
      <c r="O53" s="131">
        <f t="shared" si="39"/>
        <v>501000</v>
      </c>
      <c r="P53" s="131">
        <f t="shared" si="39"/>
        <v>489000</v>
      </c>
      <c r="Q53" s="132">
        <f t="shared" si="14"/>
        <v>6.3854193219474888</v>
      </c>
      <c r="R53" s="120">
        <f>SUM($E53:F53)/$D53*100</f>
        <v>12.770838643894978</v>
      </c>
      <c r="S53" s="120">
        <f>SUM($E53:G53)/$D53*100</f>
        <v>30.881978078001531</v>
      </c>
      <c r="T53" s="120">
        <f>SUM($E53:H53)/$D53*100</f>
        <v>37.267397399949019</v>
      </c>
      <c r="U53" s="120">
        <f>SUM($E53:I53)/$D53*100</f>
        <v>43.652816721896507</v>
      </c>
      <c r="V53" s="120">
        <f>SUM($E53:J53)/$D53*100</f>
        <v>61.840428243691051</v>
      </c>
      <c r="W53" s="120">
        <f>SUM($E53:K53)/$D53*100</f>
        <v>68.225847565638546</v>
      </c>
      <c r="X53" s="120">
        <f>SUM($E53:L53)/$D53*100</f>
        <v>74.611266887586041</v>
      </c>
      <c r="Y53" s="120">
        <f>SUM($E53:M53)/$D53*100</f>
        <v>80.996686209533522</v>
      </c>
      <c r="Z53" s="120">
        <f>SUM($E53:N53)/$D53*100</f>
        <v>87.382105531481017</v>
      </c>
      <c r="AA53" s="120">
        <f>SUM($E53:O53)/$D53*100</f>
        <v>93.767524853428498</v>
      </c>
      <c r="AB53" s="120">
        <f>SUM($E53:P53)/$D53*100</f>
        <v>100</v>
      </c>
      <c r="AC53" s="122">
        <f t="shared" si="23"/>
        <v>6.3854193219474888</v>
      </c>
      <c r="AD53" s="122">
        <f t="shared" si="24"/>
        <v>12.770838643894978</v>
      </c>
      <c r="AE53" s="122">
        <f t="shared" si="25"/>
        <v>30.881978078001531</v>
      </c>
      <c r="AF53" s="122">
        <f t="shared" si="26"/>
        <v>37.267397399949019</v>
      </c>
      <c r="AG53" s="122">
        <f t="shared" si="27"/>
        <v>43.652816721896507</v>
      </c>
      <c r="AH53" s="122">
        <f t="shared" si="28"/>
        <v>61.840428243691051</v>
      </c>
      <c r="AI53" s="122">
        <f t="shared" si="29"/>
        <v>68.225847565638546</v>
      </c>
      <c r="AJ53" s="122">
        <f t="shared" si="30"/>
        <v>74.611266887586041</v>
      </c>
      <c r="AK53" s="122">
        <f t="shared" si="31"/>
        <v>80.996686209533522</v>
      </c>
      <c r="AL53" s="122">
        <f t="shared" si="32"/>
        <v>87.382105531481017</v>
      </c>
      <c r="AM53" s="122">
        <f t="shared" si="33"/>
        <v>93.767524853428498</v>
      </c>
      <c r="AN53" s="122">
        <f t="shared" si="34"/>
        <v>100</v>
      </c>
    </row>
    <row r="54" spans="1:40" ht="30" x14ac:dyDescent="0.25">
      <c r="A54" s="134" t="s">
        <v>173</v>
      </c>
      <c r="B54" s="135" t="s">
        <v>174</v>
      </c>
      <c r="C54" s="136">
        <v>4098000</v>
      </c>
      <c r="D54" s="136">
        <v>4098000</v>
      </c>
      <c r="E54" s="121">
        <f>VLOOKUP(B54,[1]Sheet7!B$1:O$65536,3,0)</f>
        <v>271000</v>
      </c>
      <c r="F54" s="121">
        <f>VLOOKUP(B54,[1]Sheet7!B$1:O$65536,4,0)</f>
        <v>271000</v>
      </c>
      <c r="G54" s="121">
        <f>VLOOKUP(B54,[1]Sheet7!B$1:O$65536,5,0)</f>
        <v>661000</v>
      </c>
      <c r="H54" s="121">
        <f>VLOOKUP(B54,[1]Sheet7!B$1:O$65536,6,0)</f>
        <v>271000</v>
      </c>
      <c r="I54" s="121">
        <f>VLOOKUP(B54,[1]Sheet7!B$1:O$65536,7,0)</f>
        <v>271000</v>
      </c>
      <c r="J54" s="121">
        <f>VLOOKUP(B54,[1]Sheet7!B$1:O$65536,8,0)</f>
        <v>729000</v>
      </c>
      <c r="K54" s="121">
        <f>VLOOKUP(B54,[1]Sheet7!B$1:O$65536,9,0)</f>
        <v>271000</v>
      </c>
      <c r="L54" s="121">
        <f>VLOOKUP(B54,[1]Sheet7!B$1:O$65536,10,0)</f>
        <v>271000</v>
      </c>
      <c r="M54" s="121">
        <f>VLOOKUP(B54,[1]Sheet7!B$1:O$65536,11,0)</f>
        <v>271000</v>
      </c>
      <c r="N54" s="121">
        <f>VLOOKUP(B54,[1]Sheet7!B$1:O$65536,12,0)</f>
        <v>271000</v>
      </c>
      <c r="O54" s="121">
        <f>VLOOKUP(B54,[1]Sheet7!B$1:O$65536,13,0)</f>
        <v>271000</v>
      </c>
      <c r="P54" s="120">
        <f>VLOOKUP(B54,[1]Sheet7!B$1:O$65536,14,0)</f>
        <v>269000</v>
      </c>
      <c r="Q54" s="132">
        <f t="shared" si="14"/>
        <v>6.612981942410932</v>
      </c>
      <c r="R54" s="120">
        <f>SUM($E54:F54)/$D54*100</f>
        <v>13.225963884821864</v>
      </c>
      <c r="S54" s="120">
        <f>SUM($E54:G54)/$D54*100</f>
        <v>29.355783308931187</v>
      </c>
      <c r="T54" s="120">
        <f>SUM($E54:H54)/$D54*100</f>
        <v>35.96876525134212</v>
      </c>
      <c r="U54" s="120">
        <f>SUM($E54:I54)/$D54*100</f>
        <v>42.581747193753053</v>
      </c>
      <c r="V54" s="120">
        <f>SUM($E54:J54)/$D54*100</f>
        <v>60.370912640312348</v>
      </c>
      <c r="W54" s="120">
        <f>SUM($E54:K54)/$D54*100</f>
        <v>66.983894582723281</v>
      </c>
      <c r="X54" s="120">
        <f>SUM($E54:L54)/$D54*100</f>
        <v>73.596876525134221</v>
      </c>
      <c r="Y54" s="120">
        <f>SUM($E54:M54)/$D54*100</f>
        <v>80.209858467545146</v>
      </c>
      <c r="Z54" s="120">
        <f>SUM($E54:N54)/$D54*100</f>
        <v>86.822840409956086</v>
      </c>
      <c r="AA54" s="120">
        <f>SUM($E54:O54)/$D54*100</f>
        <v>93.435822352366998</v>
      </c>
      <c r="AB54" s="120">
        <f>SUM($E54:P54)/$D54*100</f>
        <v>100</v>
      </c>
      <c r="AC54" s="122">
        <f t="shared" si="23"/>
        <v>6.612981942410932</v>
      </c>
      <c r="AD54" s="122">
        <f t="shared" si="24"/>
        <v>13.225963884821864</v>
      </c>
      <c r="AE54" s="122">
        <f t="shared" si="25"/>
        <v>29.355783308931187</v>
      </c>
      <c r="AF54" s="122">
        <f t="shared" si="26"/>
        <v>35.96876525134212</v>
      </c>
      <c r="AG54" s="122">
        <f t="shared" si="27"/>
        <v>42.581747193753053</v>
      </c>
      <c r="AH54" s="122">
        <f t="shared" si="28"/>
        <v>60.370912640312348</v>
      </c>
      <c r="AI54" s="122">
        <f t="shared" si="29"/>
        <v>66.983894582723281</v>
      </c>
      <c r="AJ54" s="122">
        <f t="shared" si="30"/>
        <v>73.596876525134221</v>
      </c>
      <c r="AK54" s="122">
        <f t="shared" si="31"/>
        <v>80.209858467545146</v>
      </c>
      <c r="AL54" s="122">
        <f t="shared" si="32"/>
        <v>86.822840409956086</v>
      </c>
      <c r="AM54" s="122">
        <f t="shared" si="33"/>
        <v>93.435822352366998</v>
      </c>
      <c r="AN54" s="122">
        <f t="shared" si="34"/>
        <v>100</v>
      </c>
    </row>
    <row r="55" spans="1:40" ht="20" x14ac:dyDescent="0.25">
      <c r="A55" s="134" t="s">
        <v>175</v>
      </c>
      <c r="B55" s="135" t="s">
        <v>176</v>
      </c>
      <c r="C55" s="136">
        <v>3748000</v>
      </c>
      <c r="D55" s="136">
        <v>3748000</v>
      </c>
      <c r="E55" s="121">
        <f>VLOOKUP(B55,[1]Sheet7!B$1:O$65536,3,0)</f>
        <v>230000</v>
      </c>
      <c r="F55" s="121">
        <f>VLOOKUP(B55,[1]Sheet7!B$1:O$65536,4,0)</f>
        <v>230000</v>
      </c>
      <c r="G55" s="121">
        <f>VLOOKUP(B55,[1]Sheet7!B$1:O$65536,5,0)</f>
        <v>760000</v>
      </c>
      <c r="H55" s="121">
        <f>VLOOKUP(B55,[1]Sheet7!B$1:O$65536,6,0)</f>
        <v>230000</v>
      </c>
      <c r="I55" s="121">
        <f>VLOOKUP(B55,[1]Sheet7!B$1:O$65536,7,0)</f>
        <v>230000</v>
      </c>
      <c r="J55" s="121">
        <f>VLOOKUP(B55,[1]Sheet7!B$1:O$65536,8,0)</f>
        <v>698000</v>
      </c>
      <c r="K55" s="121">
        <f>VLOOKUP(B55,[1]Sheet7!B$1:O$65536,9,0)</f>
        <v>230000</v>
      </c>
      <c r="L55" s="121">
        <f>VLOOKUP(B55,[1]Sheet7!B$1:O$65536,10,0)</f>
        <v>230000</v>
      </c>
      <c r="M55" s="121">
        <f>VLOOKUP(B55,[1]Sheet7!B$1:O$65536,11,0)</f>
        <v>230000</v>
      </c>
      <c r="N55" s="121">
        <f>VLOOKUP(B55,[1]Sheet7!B$1:O$65536,12,0)</f>
        <v>230000</v>
      </c>
      <c r="O55" s="121">
        <f>VLOOKUP(B55,[1]Sheet7!B$1:O$65536,13,0)</f>
        <v>230000</v>
      </c>
      <c r="P55" s="120">
        <f>VLOOKUP(B55,[1]Sheet7!B$1:O$65536,14,0)</f>
        <v>220000</v>
      </c>
      <c r="Q55" s="132">
        <f t="shared" si="14"/>
        <v>6.1366061899679831</v>
      </c>
      <c r="R55" s="120">
        <f>SUM($E55:F55)/$D55*100</f>
        <v>12.273212379935966</v>
      </c>
      <c r="S55" s="120">
        <f>SUM($E55:G55)/$D55*100</f>
        <v>32.550693703308433</v>
      </c>
      <c r="T55" s="120">
        <f>SUM($E55:H55)/$D55*100</f>
        <v>38.687299893276418</v>
      </c>
      <c r="U55" s="120">
        <f>SUM($E55:I55)/$D55*100</f>
        <v>44.823906083244395</v>
      </c>
      <c r="V55" s="120">
        <f>SUM($E55:J55)/$D55*100</f>
        <v>63.447171824973317</v>
      </c>
      <c r="W55" s="120">
        <f>SUM($E55:K55)/$D55*100</f>
        <v>69.583778014941302</v>
      </c>
      <c r="X55" s="120">
        <f>SUM($E55:L55)/$D55*100</f>
        <v>75.72038420490928</v>
      </c>
      <c r="Y55" s="120">
        <f>SUM($E55:M55)/$D55*100</f>
        <v>81.856990394877272</v>
      </c>
      <c r="Z55" s="120">
        <f>SUM($E55:N55)/$D55*100</f>
        <v>87.99359658484525</v>
      </c>
      <c r="AA55" s="120">
        <f>SUM($E55:O55)/$D55*100</f>
        <v>94.130202774813228</v>
      </c>
      <c r="AB55" s="120">
        <f>SUM($E55:P55)/$D55*100</f>
        <v>100</v>
      </c>
      <c r="AC55" s="122">
        <f t="shared" si="23"/>
        <v>6.1366061899679831</v>
      </c>
      <c r="AD55" s="122">
        <f t="shared" si="24"/>
        <v>12.273212379935966</v>
      </c>
      <c r="AE55" s="122">
        <f t="shared" si="25"/>
        <v>32.550693703308433</v>
      </c>
      <c r="AF55" s="122">
        <f t="shared" si="26"/>
        <v>38.687299893276418</v>
      </c>
      <c r="AG55" s="122">
        <f t="shared" si="27"/>
        <v>44.823906083244395</v>
      </c>
      <c r="AH55" s="122">
        <f t="shared" si="28"/>
        <v>63.447171824973317</v>
      </c>
      <c r="AI55" s="122">
        <f t="shared" si="29"/>
        <v>69.583778014941302</v>
      </c>
      <c r="AJ55" s="122">
        <f t="shared" si="30"/>
        <v>75.72038420490928</v>
      </c>
      <c r="AK55" s="122">
        <f t="shared" si="31"/>
        <v>81.856990394877272</v>
      </c>
      <c r="AL55" s="122">
        <f t="shared" si="32"/>
        <v>87.99359658484525</v>
      </c>
      <c r="AM55" s="122">
        <f t="shared" si="33"/>
        <v>94.130202774813228</v>
      </c>
      <c r="AN55" s="122">
        <f t="shared" si="34"/>
        <v>100</v>
      </c>
    </row>
    <row r="56" spans="1:40" ht="20" x14ac:dyDescent="0.25">
      <c r="A56" s="129" t="s">
        <v>73</v>
      </c>
      <c r="B56" s="130" t="s">
        <v>177</v>
      </c>
      <c r="C56" s="131">
        <f>C57</f>
        <v>27938000</v>
      </c>
      <c r="D56" s="131">
        <f>D57</f>
        <v>27938000</v>
      </c>
      <c r="E56" s="131">
        <f t="shared" ref="E56:P56" si="40">E57</f>
        <v>1660000</v>
      </c>
      <c r="F56" s="131">
        <f t="shared" si="40"/>
        <v>1660000</v>
      </c>
      <c r="G56" s="131">
        <f t="shared" si="40"/>
        <v>3400000</v>
      </c>
      <c r="H56" s="131">
        <f t="shared" si="40"/>
        <v>2660000</v>
      </c>
      <c r="I56" s="131">
        <f t="shared" si="40"/>
        <v>1660000</v>
      </c>
      <c r="J56" s="131">
        <f t="shared" si="40"/>
        <v>6106000</v>
      </c>
      <c r="K56" s="131">
        <f t="shared" si="40"/>
        <v>1660000</v>
      </c>
      <c r="L56" s="131">
        <f t="shared" si="40"/>
        <v>1660000</v>
      </c>
      <c r="M56" s="131">
        <f t="shared" si="40"/>
        <v>1878000</v>
      </c>
      <c r="N56" s="131">
        <f t="shared" si="40"/>
        <v>2288000</v>
      </c>
      <c r="O56" s="131">
        <f t="shared" si="40"/>
        <v>1660000</v>
      </c>
      <c r="P56" s="131">
        <f t="shared" si="40"/>
        <v>1646000</v>
      </c>
      <c r="Q56" s="132">
        <f t="shared" si="14"/>
        <v>5.9417281122485504</v>
      </c>
      <c r="R56" s="120">
        <f>SUM($E56:F56)/$D56*100</f>
        <v>11.883456224497101</v>
      </c>
      <c r="S56" s="120">
        <f>SUM($E56:G56)/$D56*100</f>
        <v>24.053260791753168</v>
      </c>
      <c r="T56" s="120">
        <f>SUM($E56:H56)/$D56*100</f>
        <v>33.574343188488797</v>
      </c>
      <c r="U56" s="120">
        <f>SUM($E56:I56)/$D56*100</f>
        <v>39.516071300737352</v>
      </c>
      <c r="V56" s="120">
        <f>SUM($E56:J56)/$D56*100</f>
        <v>61.371608561815449</v>
      </c>
      <c r="W56" s="120">
        <f>SUM($E56:K56)/$D56*100</f>
        <v>67.31333667406399</v>
      </c>
      <c r="X56" s="120">
        <f>SUM($E56:L56)/$D56*100</f>
        <v>73.255064786312545</v>
      </c>
      <c r="Y56" s="120">
        <f>SUM($E56:M56)/$D56*100</f>
        <v>79.977092132579287</v>
      </c>
      <c r="Z56" s="120">
        <f>SUM($E56:N56)/$D56*100</f>
        <v>88.166654735485722</v>
      </c>
      <c r="AA56" s="120">
        <f>SUM($E56:O56)/$D56*100</f>
        <v>94.108382847734276</v>
      </c>
      <c r="AB56" s="120">
        <f>SUM($E56:P56)/$D56*100</f>
        <v>100</v>
      </c>
      <c r="AC56" s="122">
        <f t="shared" si="23"/>
        <v>5.9417281122485504</v>
      </c>
      <c r="AD56" s="122">
        <f t="shared" si="24"/>
        <v>11.883456224497101</v>
      </c>
      <c r="AE56" s="122">
        <f t="shared" si="25"/>
        <v>24.053260791753168</v>
      </c>
      <c r="AF56" s="122">
        <f t="shared" si="26"/>
        <v>33.574343188488797</v>
      </c>
      <c r="AG56" s="122">
        <f t="shared" si="27"/>
        <v>39.516071300737352</v>
      </c>
      <c r="AH56" s="122">
        <f t="shared" si="28"/>
        <v>61.371608561815449</v>
      </c>
      <c r="AI56" s="122">
        <f t="shared" si="29"/>
        <v>67.31333667406399</v>
      </c>
      <c r="AJ56" s="122">
        <f t="shared" si="30"/>
        <v>73.255064786312545</v>
      </c>
      <c r="AK56" s="122">
        <f t="shared" si="31"/>
        <v>79.977092132579287</v>
      </c>
      <c r="AL56" s="122">
        <f t="shared" si="32"/>
        <v>88.166654735485722</v>
      </c>
      <c r="AM56" s="122">
        <f t="shared" si="33"/>
        <v>94.108382847734276</v>
      </c>
      <c r="AN56" s="122">
        <f t="shared" si="34"/>
        <v>100</v>
      </c>
    </row>
    <row r="57" spans="1:40" ht="30" x14ac:dyDescent="0.25">
      <c r="A57" s="129" t="s">
        <v>178</v>
      </c>
      <c r="B57" s="130" t="s">
        <v>69</v>
      </c>
      <c r="C57" s="131">
        <f>SUM(C58:C63)</f>
        <v>27938000</v>
      </c>
      <c r="D57" s="131">
        <f>SUM(D58:D63)</f>
        <v>27938000</v>
      </c>
      <c r="E57" s="131">
        <f t="shared" ref="E57:P57" si="41">SUM(E58:E63)</f>
        <v>1660000</v>
      </c>
      <c r="F57" s="131">
        <f t="shared" si="41"/>
        <v>1660000</v>
      </c>
      <c r="G57" s="131">
        <f t="shared" si="41"/>
        <v>3400000</v>
      </c>
      <c r="H57" s="131">
        <f t="shared" si="41"/>
        <v>2660000</v>
      </c>
      <c r="I57" s="131">
        <f t="shared" si="41"/>
        <v>1660000</v>
      </c>
      <c r="J57" s="131">
        <f t="shared" si="41"/>
        <v>6106000</v>
      </c>
      <c r="K57" s="131">
        <f t="shared" si="41"/>
        <v>1660000</v>
      </c>
      <c r="L57" s="131">
        <f t="shared" si="41"/>
        <v>1660000</v>
      </c>
      <c r="M57" s="131">
        <f t="shared" si="41"/>
        <v>1878000</v>
      </c>
      <c r="N57" s="131">
        <f t="shared" si="41"/>
        <v>2288000</v>
      </c>
      <c r="O57" s="131">
        <f t="shared" si="41"/>
        <v>1660000</v>
      </c>
      <c r="P57" s="131">
        <f t="shared" si="41"/>
        <v>1646000</v>
      </c>
      <c r="Q57" s="132">
        <f t="shared" si="14"/>
        <v>5.9417281122485504</v>
      </c>
      <c r="R57" s="120">
        <f>SUM($E57:F57)/$D57*100</f>
        <v>11.883456224497101</v>
      </c>
      <c r="S57" s="120">
        <f>SUM($E57:G57)/$D57*100</f>
        <v>24.053260791753168</v>
      </c>
      <c r="T57" s="120">
        <f>SUM($E57:H57)/$D57*100</f>
        <v>33.574343188488797</v>
      </c>
      <c r="U57" s="120">
        <f>SUM($E57:I57)/$D57*100</f>
        <v>39.516071300737352</v>
      </c>
      <c r="V57" s="120">
        <f>SUM($E57:J57)/$D57*100</f>
        <v>61.371608561815449</v>
      </c>
      <c r="W57" s="120">
        <f>SUM($E57:K57)/$D57*100</f>
        <v>67.31333667406399</v>
      </c>
      <c r="X57" s="120">
        <f>SUM($E57:L57)/$D57*100</f>
        <v>73.255064786312545</v>
      </c>
      <c r="Y57" s="120">
        <f>SUM($E57:M57)/$D57*100</f>
        <v>79.977092132579287</v>
      </c>
      <c r="Z57" s="120">
        <f>SUM($E57:N57)/$D57*100</f>
        <v>88.166654735485722</v>
      </c>
      <c r="AA57" s="120">
        <f>SUM($E57:O57)/$D57*100</f>
        <v>94.108382847734276</v>
      </c>
      <c r="AB57" s="120">
        <f>SUM($E57:P57)/$D57*100</f>
        <v>100</v>
      </c>
      <c r="AC57" s="122">
        <f t="shared" si="23"/>
        <v>5.9417281122485504</v>
      </c>
      <c r="AD57" s="122">
        <f t="shared" si="24"/>
        <v>11.883456224497101</v>
      </c>
      <c r="AE57" s="122">
        <f t="shared" si="25"/>
        <v>24.053260791753168</v>
      </c>
      <c r="AF57" s="122">
        <f t="shared" si="26"/>
        <v>33.574343188488797</v>
      </c>
      <c r="AG57" s="122">
        <f t="shared" si="27"/>
        <v>39.516071300737352</v>
      </c>
      <c r="AH57" s="122">
        <f t="shared" si="28"/>
        <v>61.371608561815449</v>
      </c>
      <c r="AI57" s="122">
        <f t="shared" si="29"/>
        <v>67.31333667406399</v>
      </c>
      <c r="AJ57" s="122">
        <f t="shared" si="30"/>
        <v>73.255064786312545</v>
      </c>
      <c r="AK57" s="122">
        <f t="shared" si="31"/>
        <v>79.977092132579287</v>
      </c>
      <c r="AL57" s="122">
        <f t="shared" si="32"/>
        <v>88.166654735485722</v>
      </c>
      <c r="AM57" s="122">
        <f t="shared" si="33"/>
        <v>94.108382847734276</v>
      </c>
      <c r="AN57" s="122">
        <f t="shared" si="34"/>
        <v>100</v>
      </c>
    </row>
    <row r="58" spans="1:40" ht="20" x14ac:dyDescent="0.25">
      <c r="A58" s="134" t="s">
        <v>179</v>
      </c>
      <c r="B58" s="135" t="s">
        <v>180</v>
      </c>
      <c r="C58" s="136">
        <v>4670000</v>
      </c>
      <c r="D58" s="136">
        <v>4670000</v>
      </c>
      <c r="E58" s="121">
        <f>VLOOKUP(B58,[1]Sheet7!B$1:O$65536,3,0)</f>
        <v>304000</v>
      </c>
      <c r="F58" s="121">
        <f>VLOOKUP(B58,[1]Sheet7!B$1:O$65536,4,0)</f>
        <v>304000</v>
      </c>
      <c r="G58" s="121">
        <f>VLOOKUP(B58,[1]Sheet7!B$1:O$65536,5,0)</f>
        <v>734000</v>
      </c>
      <c r="H58" s="121">
        <f>VLOOKUP(B58,[1]Sheet7!B$1:O$65536,6,0)</f>
        <v>304000</v>
      </c>
      <c r="I58" s="121">
        <f>VLOOKUP(B58,[1]Sheet7!B$1:O$65536,7,0)</f>
        <v>304000</v>
      </c>
      <c r="J58" s="121">
        <f>VLOOKUP(B58,[1]Sheet7!B$1:O$65536,8,0)</f>
        <v>684000</v>
      </c>
      <c r="K58" s="121">
        <f>VLOOKUP(B58,[1]Sheet7!B$1:O$65536,9,0)</f>
        <v>304000</v>
      </c>
      <c r="L58" s="121">
        <f>VLOOKUP(B58,[1]Sheet7!B$1:O$65536,10,0)</f>
        <v>304000</v>
      </c>
      <c r="M58" s="121">
        <f>VLOOKUP(B58,[1]Sheet7!B$1:O$65536,11,0)</f>
        <v>522000</v>
      </c>
      <c r="N58" s="121">
        <f>VLOOKUP(B58,[1]Sheet7!B$1:O$65536,12,0)</f>
        <v>304000</v>
      </c>
      <c r="O58" s="121">
        <f>VLOOKUP(B58,[1]Sheet7!B$1:O$65536,13,0)</f>
        <v>304000</v>
      </c>
      <c r="P58" s="120">
        <f>VLOOKUP(B58,[1]Sheet7!B$1:O$65536,14,0)</f>
        <v>298000</v>
      </c>
      <c r="Q58" s="132">
        <f t="shared" si="14"/>
        <v>6.5096359743040688</v>
      </c>
      <c r="R58" s="120">
        <f>SUM($E58:F58)/$D58*100</f>
        <v>13.019271948608138</v>
      </c>
      <c r="S58" s="120">
        <f>SUM($E58:G58)/$D58*100</f>
        <v>28.736616702355462</v>
      </c>
      <c r="T58" s="120">
        <f>SUM($E58:H58)/$D58*100</f>
        <v>35.24625267665953</v>
      </c>
      <c r="U58" s="120">
        <f>SUM($E58:I58)/$D58*100</f>
        <v>41.755888650963598</v>
      </c>
      <c r="V58" s="120">
        <f>SUM($E58:J58)/$D58*100</f>
        <v>56.402569593147753</v>
      </c>
      <c r="W58" s="120">
        <f>SUM($E58:K58)/$D58*100</f>
        <v>62.912205567451821</v>
      </c>
      <c r="X58" s="120">
        <f>SUM($E58:L58)/$D58*100</f>
        <v>69.421841541755896</v>
      </c>
      <c r="Y58" s="120">
        <f>SUM($E58:M58)/$D58*100</f>
        <v>80.599571734475376</v>
      </c>
      <c r="Z58" s="120">
        <f>SUM($E58:N58)/$D58*100</f>
        <v>87.109207708779451</v>
      </c>
      <c r="AA58" s="120">
        <f>SUM($E58:O58)/$D58*100</f>
        <v>93.618843683083512</v>
      </c>
      <c r="AB58" s="120">
        <f>SUM($E58:P58)/$D58*100</f>
        <v>100</v>
      </c>
      <c r="AC58" s="122">
        <f t="shared" si="23"/>
        <v>6.5096359743040688</v>
      </c>
      <c r="AD58" s="122">
        <f t="shared" si="24"/>
        <v>13.019271948608138</v>
      </c>
      <c r="AE58" s="122">
        <f t="shared" si="25"/>
        <v>28.736616702355462</v>
      </c>
      <c r="AF58" s="122">
        <f t="shared" si="26"/>
        <v>35.24625267665953</v>
      </c>
      <c r="AG58" s="122">
        <f t="shared" si="27"/>
        <v>41.755888650963598</v>
      </c>
      <c r="AH58" s="122">
        <f t="shared" si="28"/>
        <v>56.402569593147753</v>
      </c>
      <c r="AI58" s="122">
        <f t="shared" si="29"/>
        <v>62.912205567451821</v>
      </c>
      <c r="AJ58" s="122">
        <f t="shared" si="30"/>
        <v>69.421841541755896</v>
      </c>
      <c r="AK58" s="122">
        <f t="shared" si="31"/>
        <v>80.599571734475376</v>
      </c>
      <c r="AL58" s="122">
        <f t="shared" si="32"/>
        <v>87.109207708779451</v>
      </c>
      <c r="AM58" s="122">
        <f t="shared" si="33"/>
        <v>93.618843683083512</v>
      </c>
      <c r="AN58" s="122">
        <f t="shared" si="34"/>
        <v>100</v>
      </c>
    </row>
    <row r="59" spans="1:40" x14ac:dyDescent="0.25">
      <c r="A59" s="134" t="s">
        <v>181</v>
      </c>
      <c r="B59" s="135" t="s">
        <v>33</v>
      </c>
      <c r="C59" s="136">
        <v>5000000</v>
      </c>
      <c r="D59" s="136">
        <v>5000000</v>
      </c>
      <c r="E59" s="121">
        <f>VLOOKUP(B59,[1]Sheet7!B$1:O$65536,3,0)</f>
        <v>377000</v>
      </c>
      <c r="F59" s="121">
        <f>VLOOKUP(B59,[1]Sheet7!B$1:O$65536,4,0)</f>
        <v>377000</v>
      </c>
      <c r="G59" s="121">
        <f>VLOOKUP(B59,[1]Sheet7!B$1:O$65536,5,0)</f>
        <v>617000</v>
      </c>
      <c r="H59" s="121">
        <f>VLOOKUP(B59,[1]Sheet7!B$1:O$65536,6,0)</f>
        <v>377000</v>
      </c>
      <c r="I59" s="121">
        <f>VLOOKUP(B59,[1]Sheet7!B$1:O$65536,7,0)</f>
        <v>377000</v>
      </c>
      <c r="J59" s="121">
        <f>VLOOKUP(B59,[1]Sheet7!B$1:O$65536,8,0)</f>
        <v>607000</v>
      </c>
      <c r="K59" s="121">
        <f>VLOOKUP(B59,[1]Sheet7!B$1:O$65536,9,0)</f>
        <v>377000</v>
      </c>
      <c r="L59" s="121">
        <f>VLOOKUP(B59,[1]Sheet7!B$1:O$65536,10,0)</f>
        <v>377000</v>
      </c>
      <c r="M59" s="121">
        <f>VLOOKUP(B59,[1]Sheet7!B$1:O$65536,11,0)</f>
        <v>377000</v>
      </c>
      <c r="N59" s="121">
        <f>VLOOKUP(B59,[1]Sheet7!B$1:O$65536,12,0)</f>
        <v>377000</v>
      </c>
      <c r="O59" s="121">
        <f>VLOOKUP(B59,[1]Sheet7!B$1:O$65536,13,0)</f>
        <v>377000</v>
      </c>
      <c r="P59" s="120">
        <f>VLOOKUP(B59,[1]Sheet7!B$1:O$65536,14,0)</f>
        <v>383000</v>
      </c>
      <c r="Q59" s="132">
        <f t="shared" si="14"/>
        <v>7.5399999999999991</v>
      </c>
      <c r="R59" s="120">
        <f>SUM($E59:F59)/$D59*100</f>
        <v>15.079999999999998</v>
      </c>
      <c r="S59" s="120">
        <f>SUM($E59:G59)/$D59*100</f>
        <v>27.42</v>
      </c>
      <c r="T59" s="120">
        <f>SUM($E59:H59)/$D59*100</f>
        <v>34.96</v>
      </c>
      <c r="U59" s="120">
        <f>SUM($E59:I59)/$D59*100</f>
        <v>42.5</v>
      </c>
      <c r="V59" s="120">
        <f>SUM($E59:J59)/$D59*100</f>
        <v>54.64</v>
      </c>
      <c r="W59" s="120">
        <f>SUM($E59:K59)/$D59*100</f>
        <v>62.18</v>
      </c>
      <c r="X59" s="120">
        <f>SUM($E59:L59)/$D59*100</f>
        <v>69.72</v>
      </c>
      <c r="Y59" s="120">
        <f>SUM($E59:M59)/$D59*100</f>
        <v>77.259999999999991</v>
      </c>
      <c r="Z59" s="120">
        <f>SUM($E59:N59)/$D59*100</f>
        <v>84.8</v>
      </c>
      <c r="AA59" s="120">
        <f>SUM($E59:O59)/$D59*100</f>
        <v>92.34</v>
      </c>
      <c r="AB59" s="120">
        <f>SUM($E59:P59)/$D59*100</f>
        <v>100</v>
      </c>
      <c r="AC59" s="122">
        <f t="shared" si="23"/>
        <v>7.5399999999999991</v>
      </c>
      <c r="AD59" s="122">
        <f t="shared" si="24"/>
        <v>15.079999999999998</v>
      </c>
      <c r="AE59" s="122">
        <f t="shared" si="25"/>
        <v>27.42</v>
      </c>
      <c r="AF59" s="122">
        <f t="shared" si="26"/>
        <v>34.96</v>
      </c>
      <c r="AG59" s="122">
        <f t="shared" si="27"/>
        <v>42.5</v>
      </c>
      <c r="AH59" s="122">
        <f t="shared" si="28"/>
        <v>54.64</v>
      </c>
      <c r="AI59" s="122">
        <f t="shared" si="29"/>
        <v>62.18</v>
      </c>
      <c r="AJ59" s="122">
        <f t="shared" si="30"/>
        <v>69.72</v>
      </c>
      <c r="AK59" s="122">
        <f t="shared" si="31"/>
        <v>77.259999999999991</v>
      </c>
      <c r="AL59" s="122">
        <f t="shared" si="32"/>
        <v>84.8</v>
      </c>
      <c r="AM59" s="122">
        <f t="shared" si="33"/>
        <v>92.34</v>
      </c>
      <c r="AN59" s="122">
        <f t="shared" si="34"/>
        <v>100</v>
      </c>
    </row>
    <row r="60" spans="1:40" ht="20" x14ac:dyDescent="0.25">
      <c r="A60" s="134" t="s">
        <v>182</v>
      </c>
      <c r="B60" s="135" t="s">
        <v>183</v>
      </c>
      <c r="C60" s="136">
        <v>5000000</v>
      </c>
      <c r="D60" s="136">
        <v>5000000</v>
      </c>
      <c r="E60" s="121">
        <f>VLOOKUP(B60,[1]Sheet7!B$1:O$65536,3,0)</f>
        <v>382000</v>
      </c>
      <c r="F60" s="121">
        <f>VLOOKUP(B60,[1]Sheet7!B$1:O$65536,4,0)</f>
        <v>382000</v>
      </c>
      <c r="G60" s="121">
        <f>VLOOKUP(B60,[1]Sheet7!B$1:O$65536,5,0)</f>
        <v>572000</v>
      </c>
      <c r="H60" s="121">
        <f>VLOOKUP(B60,[1]Sheet7!B$1:O$65536,6,0)</f>
        <v>382000</v>
      </c>
      <c r="I60" s="121">
        <f>VLOOKUP(B60,[1]Sheet7!B$1:O$65536,7,0)</f>
        <v>382000</v>
      </c>
      <c r="J60" s="121">
        <f>VLOOKUP(B60,[1]Sheet7!B$1:O$65536,8,0)</f>
        <v>602000</v>
      </c>
      <c r="K60" s="121">
        <f>VLOOKUP(B60,[1]Sheet7!B$1:O$65536,9,0)</f>
        <v>382000</v>
      </c>
      <c r="L60" s="121">
        <f>VLOOKUP(B60,[1]Sheet7!B$1:O$65536,10,0)</f>
        <v>382000</v>
      </c>
      <c r="M60" s="121">
        <f>VLOOKUP(B60,[1]Sheet7!B$1:O$65536,11,0)</f>
        <v>382000</v>
      </c>
      <c r="N60" s="121">
        <f>VLOOKUP(B60,[1]Sheet7!B$1:O$65536,12,0)</f>
        <v>382000</v>
      </c>
      <c r="O60" s="121">
        <f>VLOOKUP(B60,[1]Sheet7!B$1:O$65536,13,0)</f>
        <v>382000</v>
      </c>
      <c r="P60" s="120">
        <f>VLOOKUP(B60,[1]Sheet7!B$1:O$65536,14,0)</f>
        <v>388000</v>
      </c>
      <c r="Q60" s="132">
        <f t="shared" si="14"/>
        <v>7.64</v>
      </c>
      <c r="R60" s="120">
        <f>SUM($E60:F60)/$D60*100</f>
        <v>15.28</v>
      </c>
      <c r="S60" s="120">
        <f>SUM($E60:G60)/$D60*100</f>
        <v>26.72</v>
      </c>
      <c r="T60" s="120">
        <f>SUM($E60:H60)/$D60*100</f>
        <v>34.36</v>
      </c>
      <c r="U60" s="120">
        <f>SUM($E60:I60)/$D60*100</f>
        <v>42</v>
      </c>
      <c r="V60" s="120">
        <f>SUM($E60:J60)/$D60*100</f>
        <v>54.04</v>
      </c>
      <c r="W60" s="120">
        <f>SUM($E60:K60)/$D60*100</f>
        <v>61.68</v>
      </c>
      <c r="X60" s="120">
        <f>SUM($E60:L60)/$D60*100</f>
        <v>69.320000000000007</v>
      </c>
      <c r="Y60" s="120">
        <f>SUM($E60:M60)/$D60*100</f>
        <v>76.959999999999994</v>
      </c>
      <c r="Z60" s="120">
        <f>SUM($E60:N60)/$D60*100</f>
        <v>84.6</v>
      </c>
      <c r="AA60" s="120">
        <f>SUM($E60:O60)/$D60*100</f>
        <v>92.24</v>
      </c>
      <c r="AB60" s="120">
        <f>SUM($E60:P60)/$D60*100</f>
        <v>100</v>
      </c>
      <c r="AC60" s="122">
        <f t="shared" si="23"/>
        <v>7.64</v>
      </c>
      <c r="AD60" s="122">
        <f t="shared" si="24"/>
        <v>15.28</v>
      </c>
      <c r="AE60" s="122">
        <f t="shared" si="25"/>
        <v>26.72</v>
      </c>
      <c r="AF60" s="122">
        <f t="shared" si="26"/>
        <v>34.36</v>
      </c>
      <c r="AG60" s="122">
        <f t="shared" si="27"/>
        <v>42</v>
      </c>
      <c r="AH60" s="122">
        <f t="shared" si="28"/>
        <v>54.04</v>
      </c>
      <c r="AI60" s="122">
        <f t="shared" si="29"/>
        <v>61.68</v>
      </c>
      <c r="AJ60" s="122">
        <f t="shared" si="30"/>
        <v>69.320000000000007</v>
      </c>
      <c r="AK60" s="122">
        <f t="shared" si="31"/>
        <v>76.959999999999994</v>
      </c>
      <c r="AL60" s="122">
        <f t="shared" si="32"/>
        <v>84.6</v>
      </c>
      <c r="AM60" s="122">
        <f t="shared" si="33"/>
        <v>92.24</v>
      </c>
      <c r="AN60" s="122">
        <f t="shared" si="34"/>
        <v>100</v>
      </c>
    </row>
    <row r="61" spans="1:40" ht="20" x14ac:dyDescent="0.25">
      <c r="A61" s="134" t="s">
        <v>184</v>
      </c>
      <c r="B61" s="135" t="s">
        <v>185</v>
      </c>
      <c r="C61" s="136">
        <v>5352000</v>
      </c>
      <c r="D61" s="136">
        <v>5352000</v>
      </c>
      <c r="E61" s="121">
        <f>VLOOKUP(B61,[1]Sheet7!B$1:O$65536,3,0)</f>
        <v>367000</v>
      </c>
      <c r="F61" s="121">
        <f>VLOOKUP(B61,[1]Sheet7!B$1:O$65536,4,0)</f>
        <v>367000</v>
      </c>
      <c r="G61" s="121">
        <f>VLOOKUP(B61,[1]Sheet7!B$1:O$65536,5,0)</f>
        <v>807000</v>
      </c>
      <c r="H61" s="121">
        <f>VLOOKUP(B61,[1]Sheet7!B$1:O$65536,6,0)</f>
        <v>367000</v>
      </c>
      <c r="I61" s="121">
        <f>VLOOKUP(B61,[1]Sheet7!B$1:O$65536,7,0)</f>
        <v>367000</v>
      </c>
      <c r="J61" s="121">
        <f>VLOOKUP(B61,[1]Sheet7!B$1:O$65536,8,0)</f>
        <v>735000</v>
      </c>
      <c r="K61" s="121">
        <f>VLOOKUP(B61,[1]Sheet7!B$1:O$65536,9,0)</f>
        <v>367000</v>
      </c>
      <c r="L61" s="121">
        <f>VLOOKUP(B61,[1]Sheet7!B$1:O$65536,10,0)</f>
        <v>367000</v>
      </c>
      <c r="M61" s="121">
        <f>VLOOKUP(B61,[1]Sheet7!B$1:O$65536,11,0)</f>
        <v>367000</v>
      </c>
      <c r="N61" s="121">
        <f>VLOOKUP(B61,[1]Sheet7!B$1:O$65536,12,0)</f>
        <v>517000</v>
      </c>
      <c r="O61" s="121">
        <f>VLOOKUP(B61,[1]Sheet7!B$1:O$65536,13,0)</f>
        <v>367000</v>
      </c>
      <c r="P61" s="120">
        <f>VLOOKUP(B61,[1]Sheet7!B$1:O$65536,14,0)</f>
        <v>357000</v>
      </c>
      <c r="Q61" s="132">
        <f t="shared" si="14"/>
        <v>6.8572496263079223</v>
      </c>
      <c r="R61" s="120">
        <f>SUM($E61:F61)/$D61*100</f>
        <v>13.714499252615845</v>
      </c>
      <c r="S61" s="120">
        <f>SUM($E61:G61)/$D61*100</f>
        <v>28.792974588938712</v>
      </c>
      <c r="T61" s="120">
        <f>SUM($E61:H61)/$D61*100</f>
        <v>35.650224215246631</v>
      </c>
      <c r="U61" s="120">
        <f>SUM($E61:I61)/$D61*100</f>
        <v>42.507473841554564</v>
      </c>
      <c r="V61" s="120">
        <f>SUM($E61:J61)/$D61*100</f>
        <v>56.240657698056808</v>
      </c>
      <c r="W61" s="120">
        <f>SUM($E61:K61)/$D61*100</f>
        <v>63.097907324364719</v>
      </c>
      <c r="X61" s="120">
        <f>SUM($E61:L61)/$D61*100</f>
        <v>69.955156950672645</v>
      </c>
      <c r="Y61" s="120">
        <f>SUM($E61:M61)/$D61*100</f>
        <v>76.812406576980564</v>
      </c>
      <c r="Z61" s="120">
        <f>SUM($E61:N61)/$D61*100</f>
        <v>86.472346786248139</v>
      </c>
      <c r="AA61" s="120">
        <f>SUM($E61:O61)/$D61*100</f>
        <v>93.329596412556043</v>
      </c>
      <c r="AB61" s="120">
        <f>SUM($E61:P61)/$D61*100</f>
        <v>100</v>
      </c>
      <c r="AC61" s="122">
        <f t="shared" si="23"/>
        <v>6.8572496263079223</v>
      </c>
      <c r="AD61" s="122">
        <f t="shared" si="24"/>
        <v>13.714499252615845</v>
      </c>
      <c r="AE61" s="122">
        <f t="shared" si="25"/>
        <v>28.792974588938712</v>
      </c>
      <c r="AF61" s="122">
        <f t="shared" si="26"/>
        <v>35.650224215246631</v>
      </c>
      <c r="AG61" s="122">
        <f t="shared" si="27"/>
        <v>42.507473841554564</v>
      </c>
      <c r="AH61" s="122">
        <f t="shared" si="28"/>
        <v>56.240657698056808</v>
      </c>
      <c r="AI61" s="122">
        <f t="shared" si="29"/>
        <v>63.097907324364719</v>
      </c>
      <c r="AJ61" s="122">
        <f t="shared" si="30"/>
        <v>69.955156950672645</v>
      </c>
      <c r="AK61" s="122">
        <f t="shared" si="31"/>
        <v>76.812406576980564</v>
      </c>
      <c r="AL61" s="122">
        <f t="shared" si="32"/>
        <v>86.472346786248139</v>
      </c>
      <c r="AM61" s="122">
        <f t="shared" si="33"/>
        <v>93.329596412556043</v>
      </c>
      <c r="AN61" s="122">
        <f t="shared" si="34"/>
        <v>100</v>
      </c>
    </row>
    <row r="62" spans="1:40" ht="20" x14ac:dyDescent="0.25">
      <c r="A62" s="134" t="s">
        <v>186</v>
      </c>
      <c r="B62" s="135" t="s">
        <v>187</v>
      </c>
      <c r="C62" s="136">
        <v>3668000</v>
      </c>
      <c r="D62" s="136">
        <v>3668000</v>
      </c>
      <c r="E62" s="121">
        <f>VLOOKUP(B62,[1]Sheet7!B$1:O$65536,3,0)</f>
        <v>230000</v>
      </c>
      <c r="F62" s="121">
        <f>VLOOKUP(B62,[1]Sheet7!B$1:O$65536,4,0)</f>
        <v>230000</v>
      </c>
      <c r="G62" s="121">
        <f>VLOOKUP(B62,[1]Sheet7!B$1:O$65536,5,0)</f>
        <v>670000</v>
      </c>
      <c r="H62" s="121">
        <f>VLOOKUP(B62,[1]Sheet7!B$1:O$65536,6,0)</f>
        <v>230000</v>
      </c>
      <c r="I62" s="121">
        <f>VLOOKUP(B62,[1]Sheet7!B$1:O$65536,7,0)</f>
        <v>230000</v>
      </c>
      <c r="J62" s="121">
        <f>VLOOKUP(B62,[1]Sheet7!B$1:O$65536,8,0)</f>
        <v>230000</v>
      </c>
      <c r="K62" s="121">
        <f>VLOOKUP(B62,[1]Sheet7!B$1:O$65536,9,0)</f>
        <v>230000</v>
      </c>
      <c r="L62" s="121">
        <f>VLOOKUP(B62,[1]Sheet7!B$1:O$65536,10,0)</f>
        <v>230000</v>
      </c>
      <c r="M62" s="121">
        <f>VLOOKUP(B62,[1]Sheet7!B$1:O$65536,11,0)</f>
        <v>230000</v>
      </c>
      <c r="N62" s="121">
        <f>VLOOKUP(B62,[1]Sheet7!B$1:O$65536,12,0)</f>
        <v>708000</v>
      </c>
      <c r="O62" s="121">
        <f>VLOOKUP(B62,[1]Sheet7!B$1:O$65536,13,0)</f>
        <v>230000</v>
      </c>
      <c r="P62" s="120">
        <f>VLOOKUP(B62,[1]Sheet7!B$1:O$65536,14,0)</f>
        <v>220000</v>
      </c>
      <c r="Q62" s="132">
        <f t="shared" si="14"/>
        <v>6.2704471101417667</v>
      </c>
      <c r="R62" s="120">
        <f>SUM($E62:F62)/$D62*100</f>
        <v>12.540894220283533</v>
      </c>
      <c r="S62" s="120">
        <f>SUM($E62:G62)/$D62*100</f>
        <v>30.806979280261721</v>
      </c>
      <c r="T62" s="120">
        <f>SUM($E62:H62)/$D62*100</f>
        <v>37.077426390403488</v>
      </c>
      <c r="U62" s="120">
        <f>SUM($E62:I62)/$D62*100</f>
        <v>43.347873500545262</v>
      </c>
      <c r="V62" s="120">
        <f>SUM($E62:J62)/$D62*100</f>
        <v>49.618320610687022</v>
      </c>
      <c r="W62" s="120">
        <f>SUM($E62:K62)/$D62*100</f>
        <v>55.888767720828788</v>
      </c>
      <c r="X62" s="120">
        <f>SUM($E62:L62)/$D62*100</f>
        <v>62.159214830970555</v>
      </c>
      <c r="Y62" s="120">
        <f>SUM($E62:M62)/$D62*100</f>
        <v>68.429661941112315</v>
      </c>
      <c r="Z62" s="120">
        <f>SUM($E62:N62)/$D62*100</f>
        <v>87.731733914940023</v>
      </c>
      <c r="AA62" s="120">
        <f>SUM($E62:O62)/$D62*100</f>
        <v>94.002181025081782</v>
      </c>
      <c r="AB62" s="120">
        <f>SUM($E62:P62)/$D62*100</f>
        <v>100</v>
      </c>
      <c r="AC62" s="122">
        <f t="shared" si="23"/>
        <v>6.2704471101417667</v>
      </c>
      <c r="AD62" s="122">
        <f t="shared" si="24"/>
        <v>12.540894220283533</v>
      </c>
      <c r="AE62" s="122">
        <f t="shared" si="25"/>
        <v>30.806979280261721</v>
      </c>
      <c r="AF62" s="122">
        <f t="shared" si="26"/>
        <v>37.077426390403488</v>
      </c>
      <c r="AG62" s="122">
        <f t="shared" si="27"/>
        <v>43.347873500545262</v>
      </c>
      <c r="AH62" s="122">
        <f t="shared" si="28"/>
        <v>49.618320610687022</v>
      </c>
      <c r="AI62" s="122">
        <f t="shared" si="29"/>
        <v>55.888767720828788</v>
      </c>
      <c r="AJ62" s="122">
        <f t="shared" si="30"/>
        <v>62.159214830970555</v>
      </c>
      <c r="AK62" s="122">
        <f t="shared" si="31"/>
        <v>68.429661941112315</v>
      </c>
      <c r="AL62" s="122">
        <f t="shared" si="32"/>
        <v>87.731733914940023</v>
      </c>
      <c r="AM62" s="122">
        <f t="shared" si="33"/>
        <v>94.002181025081782</v>
      </c>
      <c r="AN62" s="122">
        <f t="shared" si="34"/>
        <v>100</v>
      </c>
    </row>
    <row r="63" spans="1:40" ht="20" x14ac:dyDescent="0.25">
      <c r="A63" s="134" t="s">
        <v>188</v>
      </c>
      <c r="B63" s="135" t="s">
        <v>189</v>
      </c>
      <c r="C63" s="136">
        <v>4248000</v>
      </c>
      <c r="D63" s="136">
        <v>4248000</v>
      </c>
      <c r="E63" s="121">
        <f>VLOOKUP(B63,[1]Sheet7!B$1:O$65536,3,0)</f>
        <v>0</v>
      </c>
      <c r="F63" s="121">
        <f>VLOOKUP(B63,[1]Sheet7!B$1:O$65536,4,0)</f>
        <v>0</v>
      </c>
      <c r="G63" s="121">
        <f>VLOOKUP(B63,[1]Sheet7!B$1:O$65536,5,0)</f>
        <v>0</v>
      </c>
      <c r="H63" s="121">
        <f>VLOOKUP(B63,[1]Sheet7!B$1:O$65536,6,0)</f>
        <v>1000000</v>
      </c>
      <c r="I63" s="121">
        <f>VLOOKUP(B63,[1]Sheet7!B$1:O$65536,7,0)</f>
        <v>0</v>
      </c>
      <c r="J63" s="121">
        <f>VLOOKUP(B63,[1]Sheet7!B$1:O$65536,8,0)</f>
        <v>3248000</v>
      </c>
      <c r="K63" s="121">
        <f>VLOOKUP(B63,[1]Sheet7!B$1:O$65536,9,0)</f>
        <v>0</v>
      </c>
      <c r="L63" s="121">
        <f>VLOOKUP(B63,[1]Sheet7!B$1:O$65536,10,0)</f>
        <v>0</v>
      </c>
      <c r="M63" s="121">
        <f>VLOOKUP(B63,[1]Sheet7!B$1:O$65536,11,0)</f>
        <v>0</v>
      </c>
      <c r="N63" s="121">
        <f>VLOOKUP(B63,[1]Sheet7!B$1:O$65536,12,0)</f>
        <v>0</v>
      </c>
      <c r="O63" s="121">
        <f>VLOOKUP(B63,[1]Sheet7!B$1:O$65536,13,0)</f>
        <v>0</v>
      </c>
      <c r="P63" s="120">
        <f>VLOOKUP(B63,[1]Sheet7!B$1:O$65536,14,0)</f>
        <v>0</v>
      </c>
      <c r="Q63" s="132">
        <f t="shared" ref="Q63" si="42">(E63/D63)*100</f>
        <v>0</v>
      </c>
      <c r="R63" s="120">
        <f>SUM($E63:F63)/$D63*100</f>
        <v>0</v>
      </c>
      <c r="S63" s="120">
        <f>SUM($E63:G63)/$D63*100</f>
        <v>0</v>
      </c>
      <c r="T63" s="120">
        <f>SUM($E63:H63)/$D63*100</f>
        <v>23.540489642184557</v>
      </c>
      <c r="U63" s="120">
        <f>SUM($E63:I63)/$D63*100</f>
        <v>23.540489642184557</v>
      </c>
      <c r="V63" s="120">
        <f>SUM($E63:J63)/$D63*100</f>
        <v>100</v>
      </c>
      <c r="W63" s="120">
        <f>SUM($E63:K63)/$D63*100</f>
        <v>100</v>
      </c>
      <c r="X63" s="120">
        <f>SUM($E63:L63)/$D63*100</f>
        <v>100</v>
      </c>
      <c r="Y63" s="120">
        <f>SUM($E63:M63)/$D63*100</f>
        <v>100</v>
      </c>
      <c r="Z63" s="120">
        <f>SUM($E63:N63)/$D63*100</f>
        <v>100</v>
      </c>
      <c r="AA63" s="120">
        <f>SUM($E63:O63)/$D63*100</f>
        <v>100</v>
      </c>
      <c r="AB63" s="120">
        <f>SUM($E63:P63)/$D63*100</f>
        <v>100</v>
      </c>
      <c r="AC63" s="122" t="str">
        <f t="shared" ref="AC63:AK63" si="43">IF(Q63&lt;2,"2,00",Q63)</f>
        <v>2,00</v>
      </c>
      <c r="AD63" s="122" t="str">
        <f t="shared" si="43"/>
        <v>2,00</v>
      </c>
      <c r="AE63" s="122" t="str">
        <f t="shared" si="43"/>
        <v>2,00</v>
      </c>
      <c r="AF63" s="122">
        <f t="shared" si="43"/>
        <v>23.540489642184557</v>
      </c>
      <c r="AG63" s="122">
        <f t="shared" si="43"/>
        <v>23.540489642184557</v>
      </c>
      <c r="AH63" s="122">
        <f t="shared" si="43"/>
        <v>100</v>
      </c>
      <c r="AI63" s="122">
        <f t="shared" si="43"/>
        <v>100</v>
      </c>
      <c r="AJ63" s="122">
        <f t="shared" si="43"/>
        <v>100</v>
      </c>
      <c r="AK63" s="122">
        <f t="shared" si="43"/>
        <v>100</v>
      </c>
    </row>
    <row r="64" spans="1:40" x14ac:dyDescent="0.25">
      <c r="A64" s="134"/>
      <c r="B64" s="138"/>
      <c r="C64" s="136">
        <f>SUM(C13:C63)/3</f>
        <v>3042069559</v>
      </c>
      <c r="D64" s="136">
        <f>SUM(D13:D63)/3</f>
        <v>5657832428</v>
      </c>
      <c r="E64" s="121" t="e">
        <f>VLOOKUP(B64,[1]Sheet7!B$1:O$65536,3,0)</f>
        <v>#N/A</v>
      </c>
      <c r="F64" s="121" t="e">
        <f>VLOOKUP(B64,[1]Sheet7!B$1:O$65536,4,0)</f>
        <v>#N/A</v>
      </c>
      <c r="G64" s="121" t="e">
        <f>VLOOKUP(B64,[1]Sheet7!B$1:O$65536,5,0)</f>
        <v>#N/A</v>
      </c>
      <c r="H64" s="121" t="e">
        <f>VLOOKUP(B64,[1]Sheet7!B$1:O$65536,6,0)</f>
        <v>#N/A</v>
      </c>
      <c r="I64" s="121" t="e">
        <f>VLOOKUP(B64,[1]Sheet7!B$1:O$65536,7,0)</f>
        <v>#N/A</v>
      </c>
      <c r="J64" s="121" t="e">
        <f>VLOOKUP(B64,[1]Sheet7!B$1:O$65536,8,0)</f>
        <v>#N/A</v>
      </c>
      <c r="K64" s="121" t="e">
        <f>VLOOKUP(B64,[1]Sheet7!B$1:O$65536,9,0)</f>
        <v>#N/A</v>
      </c>
      <c r="L64" s="121" t="e">
        <f>VLOOKUP(B64,[1]Sheet7!B$1:O$65536,10,0)</f>
        <v>#N/A</v>
      </c>
      <c r="M64" s="121" t="e">
        <f>VLOOKUP(B64,[1]Sheet7!B$1:O$65536,11,0)</f>
        <v>#N/A</v>
      </c>
      <c r="N64" s="121" t="e">
        <f>VLOOKUP(B64,[1]Sheet7!B$1:O$65536,12,0)</f>
        <v>#N/A</v>
      </c>
      <c r="O64" s="121" t="e">
        <f>VLOOKUP(B64,[1]Sheet7!B$1:O$65536,13,0)</f>
        <v>#N/A</v>
      </c>
      <c r="P64" s="120" t="e">
        <f>VLOOKUP(B64,[1]Sheet7!B$1:O$65536,14,0)</f>
        <v>#N/A</v>
      </c>
    </row>
    <row r="65" spans="3:4" x14ac:dyDescent="0.25">
      <c r="C65" s="136">
        <v>3042069559</v>
      </c>
      <c r="D65" s="136">
        <v>3042069559</v>
      </c>
    </row>
  </sheetData>
  <mergeCells count="4">
    <mergeCell ref="A9:A11"/>
    <mergeCell ref="B9:B11"/>
    <mergeCell ref="C9:C11"/>
    <mergeCell ref="D9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6A11-166E-43A0-A0E8-33574EB794B7}">
  <dimension ref="A1:AZ72"/>
  <sheetViews>
    <sheetView topLeftCell="A51" workbookViewId="0">
      <selection activeCell="N56" sqref="N56"/>
    </sheetView>
  </sheetViews>
  <sheetFormatPr defaultColWidth="10.453125" defaultRowHeight="12.5" x14ac:dyDescent="0.25"/>
  <cols>
    <col min="1" max="1" width="9.453125" style="114" customWidth="1"/>
    <col min="2" max="2" width="39.36328125" style="115" customWidth="1"/>
    <col min="3" max="3" width="13.7265625" style="116" customWidth="1"/>
    <col min="4" max="50" width="2.1796875" style="117" customWidth="1"/>
    <col min="51" max="51" width="2.1796875" style="89" customWidth="1"/>
    <col min="52" max="52" width="6.1796875" style="89" customWidth="1"/>
    <col min="53" max="256" width="10.453125" style="109"/>
    <col min="257" max="257" width="7.90625" style="109" bestFit="1" customWidth="1"/>
    <col min="258" max="258" width="35.54296875" style="109" customWidth="1"/>
    <col min="259" max="259" width="13.7265625" style="109" customWidth="1"/>
    <col min="260" max="307" width="2.81640625" style="109" customWidth="1"/>
    <col min="308" max="308" width="6.1796875" style="109" customWidth="1"/>
    <col min="309" max="512" width="10.453125" style="109"/>
    <col min="513" max="513" width="7.90625" style="109" bestFit="1" customWidth="1"/>
    <col min="514" max="514" width="35.54296875" style="109" customWidth="1"/>
    <col min="515" max="515" width="13.7265625" style="109" customWidth="1"/>
    <col min="516" max="563" width="2.81640625" style="109" customWidth="1"/>
    <col min="564" max="564" width="6.1796875" style="109" customWidth="1"/>
    <col min="565" max="768" width="10.453125" style="109"/>
    <col min="769" max="769" width="7.90625" style="109" bestFit="1" customWidth="1"/>
    <col min="770" max="770" width="35.54296875" style="109" customWidth="1"/>
    <col min="771" max="771" width="13.7265625" style="109" customWidth="1"/>
    <col min="772" max="819" width="2.81640625" style="109" customWidth="1"/>
    <col min="820" max="820" width="6.1796875" style="109" customWidth="1"/>
    <col min="821" max="1024" width="10.453125" style="109"/>
    <col min="1025" max="1025" width="7.90625" style="109" bestFit="1" customWidth="1"/>
    <col min="1026" max="1026" width="35.54296875" style="109" customWidth="1"/>
    <col min="1027" max="1027" width="13.7265625" style="109" customWidth="1"/>
    <col min="1028" max="1075" width="2.81640625" style="109" customWidth="1"/>
    <col min="1076" max="1076" width="6.1796875" style="109" customWidth="1"/>
    <col min="1077" max="1280" width="10.453125" style="109"/>
    <col min="1281" max="1281" width="7.90625" style="109" bestFit="1" customWidth="1"/>
    <col min="1282" max="1282" width="35.54296875" style="109" customWidth="1"/>
    <col min="1283" max="1283" width="13.7265625" style="109" customWidth="1"/>
    <col min="1284" max="1331" width="2.81640625" style="109" customWidth="1"/>
    <col min="1332" max="1332" width="6.1796875" style="109" customWidth="1"/>
    <col min="1333" max="1536" width="10.453125" style="109"/>
    <col min="1537" max="1537" width="7.90625" style="109" bestFit="1" customWidth="1"/>
    <col min="1538" max="1538" width="35.54296875" style="109" customWidth="1"/>
    <col min="1539" max="1539" width="13.7265625" style="109" customWidth="1"/>
    <col min="1540" max="1587" width="2.81640625" style="109" customWidth="1"/>
    <col min="1588" max="1588" width="6.1796875" style="109" customWidth="1"/>
    <col min="1589" max="1792" width="10.453125" style="109"/>
    <col min="1793" max="1793" width="7.90625" style="109" bestFit="1" customWidth="1"/>
    <col min="1794" max="1794" width="35.54296875" style="109" customWidth="1"/>
    <col min="1795" max="1795" width="13.7265625" style="109" customWidth="1"/>
    <col min="1796" max="1843" width="2.81640625" style="109" customWidth="1"/>
    <col min="1844" max="1844" width="6.1796875" style="109" customWidth="1"/>
    <col min="1845" max="2048" width="10.453125" style="109"/>
    <col min="2049" max="2049" width="7.90625" style="109" bestFit="1" customWidth="1"/>
    <col min="2050" max="2050" width="35.54296875" style="109" customWidth="1"/>
    <col min="2051" max="2051" width="13.7265625" style="109" customWidth="1"/>
    <col min="2052" max="2099" width="2.81640625" style="109" customWidth="1"/>
    <col min="2100" max="2100" width="6.1796875" style="109" customWidth="1"/>
    <col min="2101" max="2304" width="10.453125" style="109"/>
    <col min="2305" max="2305" width="7.90625" style="109" bestFit="1" customWidth="1"/>
    <col min="2306" max="2306" width="35.54296875" style="109" customWidth="1"/>
    <col min="2307" max="2307" width="13.7265625" style="109" customWidth="1"/>
    <col min="2308" max="2355" width="2.81640625" style="109" customWidth="1"/>
    <col min="2356" max="2356" width="6.1796875" style="109" customWidth="1"/>
    <col min="2357" max="2560" width="10.453125" style="109"/>
    <col min="2561" max="2561" width="7.90625" style="109" bestFit="1" customWidth="1"/>
    <col min="2562" max="2562" width="35.54296875" style="109" customWidth="1"/>
    <col min="2563" max="2563" width="13.7265625" style="109" customWidth="1"/>
    <col min="2564" max="2611" width="2.81640625" style="109" customWidth="1"/>
    <col min="2612" max="2612" width="6.1796875" style="109" customWidth="1"/>
    <col min="2613" max="2816" width="10.453125" style="109"/>
    <col min="2817" max="2817" width="7.90625" style="109" bestFit="1" customWidth="1"/>
    <col min="2818" max="2818" width="35.54296875" style="109" customWidth="1"/>
    <col min="2819" max="2819" width="13.7265625" style="109" customWidth="1"/>
    <col min="2820" max="2867" width="2.81640625" style="109" customWidth="1"/>
    <col min="2868" max="2868" width="6.1796875" style="109" customWidth="1"/>
    <col min="2869" max="3072" width="10.453125" style="109"/>
    <col min="3073" max="3073" width="7.90625" style="109" bestFit="1" customWidth="1"/>
    <col min="3074" max="3074" width="35.54296875" style="109" customWidth="1"/>
    <col min="3075" max="3075" width="13.7265625" style="109" customWidth="1"/>
    <col min="3076" max="3123" width="2.81640625" style="109" customWidth="1"/>
    <col min="3124" max="3124" width="6.1796875" style="109" customWidth="1"/>
    <col min="3125" max="3328" width="10.453125" style="109"/>
    <col min="3329" max="3329" width="7.90625" style="109" bestFit="1" customWidth="1"/>
    <col min="3330" max="3330" width="35.54296875" style="109" customWidth="1"/>
    <col min="3331" max="3331" width="13.7265625" style="109" customWidth="1"/>
    <col min="3332" max="3379" width="2.81640625" style="109" customWidth="1"/>
    <col min="3380" max="3380" width="6.1796875" style="109" customWidth="1"/>
    <col min="3381" max="3584" width="10.453125" style="109"/>
    <col min="3585" max="3585" width="7.90625" style="109" bestFit="1" customWidth="1"/>
    <col min="3586" max="3586" width="35.54296875" style="109" customWidth="1"/>
    <col min="3587" max="3587" width="13.7265625" style="109" customWidth="1"/>
    <col min="3588" max="3635" width="2.81640625" style="109" customWidth="1"/>
    <col min="3636" max="3636" width="6.1796875" style="109" customWidth="1"/>
    <col min="3637" max="3840" width="10.453125" style="109"/>
    <col min="3841" max="3841" width="7.90625" style="109" bestFit="1" customWidth="1"/>
    <col min="3842" max="3842" width="35.54296875" style="109" customWidth="1"/>
    <col min="3843" max="3843" width="13.7265625" style="109" customWidth="1"/>
    <col min="3844" max="3891" width="2.81640625" style="109" customWidth="1"/>
    <col min="3892" max="3892" width="6.1796875" style="109" customWidth="1"/>
    <col min="3893" max="4096" width="10.453125" style="109"/>
    <col min="4097" max="4097" width="7.90625" style="109" bestFit="1" customWidth="1"/>
    <col min="4098" max="4098" width="35.54296875" style="109" customWidth="1"/>
    <col min="4099" max="4099" width="13.7265625" style="109" customWidth="1"/>
    <col min="4100" max="4147" width="2.81640625" style="109" customWidth="1"/>
    <col min="4148" max="4148" width="6.1796875" style="109" customWidth="1"/>
    <col min="4149" max="4352" width="10.453125" style="109"/>
    <col min="4353" max="4353" width="7.90625" style="109" bestFit="1" customWidth="1"/>
    <col min="4354" max="4354" width="35.54296875" style="109" customWidth="1"/>
    <col min="4355" max="4355" width="13.7265625" style="109" customWidth="1"/>
    <col min="4356" max="4403" width="2.81640625" style="109" customWidth="1"/>
    <col min="4404" max="4404" width="6.1796875" style="109" customWidth="1"/>
    <col min="4405" max="4608" width="10.453125" style="109"/>
    <col min="4609" max="4609" width="7.90625" style="109" bestFit="1" customWidth="1"/>
    <col min="4610" max="4610" width="35.54296875" style="109" customWidth="1"/>
    <col min="4611" max="4611" width="13.7265625" style="109" customWidth="1"/>
    <col min="4612" max="4659" width="2.81640625" style="109" customWidth="1"/>
    <col min="4660" max="4660" width="6.1796875" style="109" customWidth="1"/>
    <col min="4661" max="4864" width="10.453125" style="109"/>
    <col min="4865" max="4865" width="7.90625" style="109" bestFit="1" customWidth="1"/>
    <col min="4866" max="4866" width="35.54296875" style="109" customWidth="1"/>
    <col min="4867" max="4867" width="13.7265625" style="109" customWidth="1"/>
    <col min="4868" max="4915" width="2.81640625" style="109" customWidth="1"/>
    <col min="4916" max="4916" width="6.1796875" style="109" customWidth="1"/>
    <col min="4917" max="5120" width="10.453125" style="109"/>
    <col min="5121" max="5121" width="7.90625" style="109" bestFit="1" customWidth="1"/>
    <col min="5122" max="5122" width="35.54296875" style="109" customWidth="1"/>
    <col min="5123" max="5123" width="13.7265625" style="109" customWidth="1"/>
    <col min="5124" max="5171" width="2.81640625" style="109" customWidth="1"/>
    <col min="5172" max="5172" width="6.1796875" style="109" customWidth="1"/>
    <col min="5173" max="5376" width="10.453125" style="109"/>
    <col min="5377" max="5377" width="7.90625" style="109" bestFit="1" customWidth="1"/>
    <col min="5378" max="5378" width="35.54296875" style="109" customWidth="1"/>
    <col min="5379" max="5379" width="13.7265625" style="109" customWidth="1"/>
    <col min="5380" max="5427" width="2.81640625" style="109" customWidth="1"/>
    <col min="5428" max="5428" width="6.1796875" style="109" customWidth="1"/>
    <col min="5429" max="5632" width="10.453125" style="109"/>
    <col min="5633" max="5633" width="7.90625" style="109" bestFit="1" customWidth="1"/>
    <col min="5634" max="5634" width="35.54296875" style="109" customWidth="1"/>
    <col min="5635" max="5635" width="13.7265625" style="109" customWidth="1"/>
    <col min="5636" max="5683" width="2.81640625" style="109" customWidth="1"/>
    <col min="5684" max="5684" width="6.1796875" style="109" customWidth="1"/>
    <col min="5685" max="5888" width="10.453125" style="109"/>
    <col min="5889" max="5889" width="7.90625" style="109" bestFit="1" customWidth="1"/>
    <col min="5890" max="5890" width="35.54296875" style="109" customWidth="1"/>
    <col min="5891" max="5891" width="13.7265625" style="109" customWidth="1"/>
    <col min="5892" max="5939" width="2.81640625" style="109" customWidth="1"/>
    <col min="5940" max="5940" width="6.1796875" style="109" customWidth="1"/>
    <col min="5941" max="6144" width="10.453125" style="109"/>
    <col min="6145" max="6145" width="7.90625" style="109" bestFit="1" customWidth="1"/>
    <col min="6146" max="6146" width="35.54296875" style="109" customWidth="1"/>
    <col min="6147" max="6147" width="13.7265625" style="109" customWidth="1"/>
    <col min="6148" max="6195" width="2.81640625" style="109" customWidth="1"/>
    <col min="6196" max="6196" width="6.1796875" style="109" customWidth="1"/>
    <col min="6197" max="6400" width="10.453125" style="109"/>
    <col min="6401" max="6401" width="7.90625" style="109" bestFit="1" customWidth="1"/>
    <col min="6402" max="6402" width="35.54296875" style="109" customWidth="1"/>
    <col min="6403" max="6403" width="13.7265625" style="109" customWidth="1"/>
    <col min="6404" max="6451" width="2.81640625" style="109" customWidth="1"/>
    <col min="6452" max="6452" width="6.1796875" style="109" customWidth="1"/>
    <col min="6453" max="6656" width="10.453125" style="109"/>
    <col min="6657" max="6657" width="7.90625" style="109" bestFit="1" customWidth="1"/>
    <col min="6658" max="6658" width="35.54296875" style="109" customWidth="1"/>
    <col min="6659" max="6659" width="13.7265625" style="109" customWidth="1"/>
    <col min="6660" max="6707" width="2.81640625" style="109" customWidth="1"/>
    <col min="6708" max="6708" width="6.1796875" style="109" customWidth="1"/>
    <col min="6709" max="6912" width="10.453125" style="109"/>
    <col min="6913" max="6913" width="7.90625" style="109" bestFit="1" customWidth="1"/>
    <col min="6914" max="6914" width="35.54296875" style="109" customWidth="1"/>
    <col min="6915" max="6915" width="13.7265625" style="109" customWidth="1"/>
    <col min="6916" max="6963" width="2.81640625" style="109" customWidth="1"/>
    <col min="6964" max="6964" width="6.1796875" style="109" customWidth="1"/>
    <col min="6965" max="7168" width="10.453125" style="109"/>
    <col min="7169" max="7169" width="7.90625" style="109" bestFit="1" customWidth="1"/>
    <col min="7170" max="7170" width="35.54296875" style="109" customWidth="1"/>
    <col min="7171" max="7171" width="13.7265625" style="109" customWidth="1"/>
    <col min="7172" max="7219" width="2.81640625" style="109" customWidth="1"/>
    <col min="7220" max="7220" width="6.1796875" style="109" customWidth="1"/>
    <col min="7221" max="7424" width="10.453125" style="109"/>
    <col min="7425" max="7425" width="7.90625" style="109" bestFit="1" customWidth="1"/>
    <col min="7426" max="7426" width="35.54296875" style="109" customWidth="1"/>
    <col min="7427" max="7427" width="13.7265625" style="109" customWidth="1"/>
    <col min="7428" max="7475" width="2.81640625" style="109" customWidth="1"/>
    <col min="7476" max="7476" width="6.1796875" style="109" customWidth="1"/>
    <col min="7477" max="7680" width="10.453125" style="109"/>
    <col min="7681" max="7681" width="7.90625" style="109" bestFit="1" customWidth="1"/>
    <col min="7682" max="7682" width="35.54296875" style="109" customWidth="1"/>
    <col min="7683" max="7683" width="13.7265625" style="109" customWidth="1"/>
    <col min="7684" max="7731" width="2.81640625" style="109" customWidth="1"/>
    <col min="7732" max="7732" width="6.1796875" style="109" customWidth="1"/>
    <col min="7733" max="7936" width="10.453125" style="109"/>
    <col min="7937" max="7937" width="7.90625" style="109" bestFit="1" customWidth="1"/>
    <col min="7938" max="7938" width="35.54296875" style="109" customWidth="1"/>
    <col min="7939" max="7939" width="13.7265625" style="109" customWidth="1"/>
    <col min="7940" max="7987" width="2.81640625" style="109" customWidth="1"/>
    <col min="7988" max="7988" width="6.1796875" style="109" customWidth="1"/>
    <col min="7989" max="8192" width="10.453125" style="109"/>
    <col min="8193" max="8193" width="7.90625" style="109" bestFit="1" customWidth="1"/>
    <col min="8194" max="8194" width="35.54296875" style="109" customWidth="1"/>
    <col min="8195" max="8195" width="13.7265625" style="109" customWidth="1"/>
    <col min="8196" max="8243" width="2.81640625" style="109" customWidth="1"/>
    <col min="8244" max="8244" width="6.1796875" style="109" customWidth="1"/>
    <col min="8245" max="8448" width="10.453125" style="109"/>
    <col min="8449" max="8449" width="7.90625" style="109" bestFit="1" customWidth="1"/>
    <col min="8450" max="8450" width="35.54296875" style="109" customWidth="1"/>
    <col min="8451" max="8451" width="13.7265625" style="109" customWidth="1"/>
    <col min="8452" max="8499" width="2.81640625" style="109" customWidth="1"/>
    <col min="8500" max="8500" width="6.1796875" style="109" customWidth="1"/>
    <col min="8501" max="8704" width="10.453125" style="109"/>
    <col min="8705" max="8705" width="7.90625" style="109" bestFit="1" customWidth="1"/>
    <col min="8706" max="8706" width="35.54296875" style="109" customWidth="1"/>
    <col min="8707" max="8707" width="13.7265625" style="109" customWidth="1"/>
    <col min="8708" max="8755" width="2.81640625" style="109" customWidth="1"/>
    <col min="8756" max="8756" width="6.1796875" style="109" customWidth="1"/>
    <col min="8757" max="8960" width="10.453125" style="109"/>
    <col min="8961" max="8961" width="7.90625" style="109" bestFit="1" customWidth="1"/>
    <col min="8962" max="8962" width="35.54296875" style="109" customWidth="1"/>
    <col min="8963" max="8963" width="13.7265625" style="109" customWidth="1"/>
    <col min="8964" max="9011" width="2.81640625" style="109" customWidth="1"/>
    <col min="9012" max="9012" width="6.1796875" style="109" customWidth="1"/>
    <col min="9013" max="9216" width="10.453125" style="109"/>
    <col min="9217" max="9217" width="7.90625" style="109" bestFit="1" customWidth="1"/>
    <col min="9218" max="9218" width="35.54296875" style="109" customWidth="1"/>
    <col min="9219" max="9219" width="13.7265625" style="109" customWidth="1"/>
    <col min="9220" max="9267" width="2.81640625" style="109" customWidth="1"/>
    <col min="9268" max="9268" width="6.1796875" style="109" customWidth="1"/>
    <col min="9269" max="9472" width="10.453125" style="109"/>
    <col min="9473" max="9473" width="7.90625" style="109" bestFit="1" customWidth="1"/>
    <col min="9474" max="9474" width="35.54296875" style="109" customWidth="1"/>
    <col min="9475" max="9475" width="13.7265625" style="109" customWidth="1"/>
    <col min="9476" max="9523" width="2.81640625" style="109" customWidth="1"/>
    <col min="9524" max="9524" width="6.1796875" style="109" customWidth="1"/>
    <col min="9525" max="9728" width="10.453125" style="109"/>
    <col min="9729" max="9729" width="7.90625" style="109" bestFit="1" customWidth="1"/>
    <col min="9730" max="9730" width="35.54296875" style="109" customWidth="1"/>
    <col min="9731" max="9731" width="13.7265625" style="109" customWidth="1"/>
    <col min="9732" max="9779" width="2.81640625" style="109" customWidth="1"/>
    <col min="9780" max="9780" width="6.1796875" style="109" customWidth="1"/>
    <col min="9781" max="9984" width="10.453125" style="109"/>
    <col min="9985" max="9985" width="7.90625" style="109" bestFit="1" customWidth="1"/>
    <col min="9986" max="9986" width="35.54296875" style="109" customWidth="1"/>
    <col min="9987" max="9987" width="13.7265625" style="109" customWidth="1"/>
    <col min="9988" max="10035" width="2.81640625" style="109" customWidth="1"/>
    <col min="10036" max="10036" width="6.1796875" style="109" customWidth="1"/>
    <col min="10037" max="10240" width="10.453125" style="109"/>
    <col min="10241" max="10241" width="7.90625" style="109" bestFit="1" customWidth="1"/>
    <col min="10242" max="10242" width="35.54296875" style="109" customWidth="1"/>
    <col min="10243" max="10243" width="13.7265625" style="109" customWidth="1"/>
    <col min="10244" max="10291" width="2.81640625" style="109" customWidth="1"/>
    <col min="10292" max="10292" width="6.1796875" style="109" customWidth="1"/>
    <col min="10293" max="10496" width="10.453125" style="109"/>
    <col min="10497" max="10497" width="7.90625" style="109" bestFit="1" customWidth="1"/>
    <col min="10498" max="10498" width="35.54296875" style="109" customWidth="1"/>
    <col min="10499" max="10499" width="13.7265625" style="109" customWidth="1"/>
    <col min="10500" max="10547" width="2.81640625" style="109" customWidth="1"/>
    <col min="10548" max="10548" width="6.1796875" style="109" customWidth="1"/>
    <col min="10549" max="10752" width="10.453125" style="109"/>
    <col min="10753" max="10753" width="7.90625" style="109" bestFit="1" customWidth="1"/>
    <col min="10754" max="10754" width="35.54296875" style="109" customWidth="1"/>
    <col min="10755" max="10755" width="13.7265625" style="109" customWidth="1"/>
    <col min="10756" max="10803" width="2.81640625" style="109" customWidth="1"/>
    <col min="10804" max="10804" width="6.1796875" style="109" customWidth="1"/>
    <col min="10805" max="11008" width="10.453125" style="109"/>
    <col min="11009" max="11009" width="7.90625" style="109" bestFit="1" customWidth="1"/>
    <col min="11010" max="11010" width="35.54296875" style="109" customWidth="1"/>
    <col min="11011" max="11011" width="13.7265625" style="109" customWidth="1"/>
    <col min="11012" max="11059" width="2.81640625" style="109" customWidth="1"/>
    <col min="11060" max="11060" width="6.1796875" style="109" customWidth="1"/>
    <col min="11061" max="11264" width="10.453125" style="109"/>
    <col min="11265" max="11265" width="7.90625" style="109" bestFit="1" customWidth="1"/>
    <col min="11266" max="11266" width="35.54296875" style="109" customWidth="1"/>
    <col min="11267" max="11267" width="13.7265625" style="109" customWidth="1"/>
    <col min="11268" max="11315" width="2.81640625" style="109" customWidth="1"/>
    <col min="11316" max="11316" width="6.1796875" style="109" customWidth="1"/>
    <col min="11317" max="11520" width="10.453125" style="109"/>
    <col min="11521" max="11521" width="7.90625" style="109" bestFit="1" customWidth="1"/>
    <col min="11522" max="11522" width="35.54296875" style="109" customWidth="1"/>
    <col min="11523" max="11523" width="13.7265625" style="109" customWidth="1"/>
    <col min="11524" max="11571" width="2.81640625" style="109" customWidth="1"/>
    <col min="11572" max="11572" width="6.1796875" style="109" customWidth="1"/>
    <col min="11573" max="11776" width="10.453125" style="109"/>
    <col min="11777" max="11777" width="7.90625" style="109" bestFit="1" customWidth="1"/>
    <col min="11778" max="11778" width="35.54296875" style="109" customWidth="1"/>
    <col min="11779" max="11779" width="13.7265625" style="109" customWidth="1"/>
    <col min="11780" max="11827" width="2.81640625" style="109" customWidth="1"/>
    <col min="11828" max="11828" width="6.1796875" style="109" customWidth="1"/>
    <col min="11829" max="12032" width="10.453125" style="109"/>
    <col min="12033" max="12033" width="7.90625" style="109" bestFit="1" customWidth="1"/>
    <col min="12034" max="12034" width="35.54296875" style="109" customWidth="1"/>
    <col min="12035" max="12035" width="13.7265625" style="109" customWidth="1"/>
    <col min="12036" max="12083" width="2.81640625" style="109" customWidth="1"/>
    <col min="12084" max="12084" width="6.1796875" style="109" customWidth="1"/>
    <col min="12085" max="12288" width="10.453125" style="109"/>
    <col min="12289" max="12289" width="7.90625" style="109" bestFit="1" customWidth="1"/>
    <col min="12290" max="12290" width="35.54296875" style="109" customWidth="1"/>
    <col min="12291" max="12291" width="13.7265625" style="109" customWidth="1"/>
    <col min="12292" max="12339" width="2.81640625" style="109" customWidth="1"/>
    <col min="12340" max="12340" width="6.1796875" style="109" customWidth="1"/>
    <col min="12341" max="12544" width="10.453125" style="109"/>
    <col min="12545" max="12545" width="7.90625" style="109" bestFit="1" customWidth="1"/>
    <col min="12546" max="12546" width="35.54296875" style="109" customWidth="1"/>
    <col min="12547" max="12547" width="13.7265625" style="109" customWidth="1"/>
    <col min="12548" max="12595" width="2.81640625" style="109" customWidth="1"/>
    <col min="12596" max="12596" width="6.1796875" style="109" customWidth="1"/>
    <col min="12597" max="12800" width="10.453125" style="109"/>
    <col min="12801" max="12801" width="7.90625" style="109" bestFit="1" customWidth="1"/>
    <col min="12802" max="12802" width="35.54296875" style="109" customWidth="1"/>
    <col min="12803" max="12803" width="13.7265625" style="109" customWidth="1"/>
    <col min="12804" max="12851" width="2.81640625" style="109" customWidth="1"/>
    <col min="12852" max="12852" width="6.1796875" style="109" customWidth="1"/>
    <col min="12853" max="13056" width="10.453125" style="109"/>
    <col min="13057" max="13057" width="7.90625" style="109" bestFit="1" customWidth="1"/>
    <col min="13058" max="13058" width="35.54296875" style="109" customWidth="1"/>
    <col min="13059" max="13059" width="13.7265625" style="109" customWidth="1"/>
    <col min="13060" max="13107" width="2.81640625" style="109" customWidth="1"/>
    <col min="13108" max="13108" width="6.1796875" style="109" customWidth="1"/>
    <col min="13109" max="13312" width="10.453125" style="109"/>
    <col min="13313" max="13313" width="7.90625" style="109" bestFit="1" customWidth="1"/>
    <col min="13314" max="13314" width="35.54296875" style="109" customWidth="1"/>
    <col min="13315" max="13315" width="13.7265625" style="109" customWidth="1"/>
    <col min="13316" max="13363" width="2.81640625" style="109" customWidth="1"/>
    <col min="13364" max="13364" width="6.1796875" style="109" customWidth="1"/>
    <col min="13365" max="13568" width="10.453125" style="109"/>
    <col min="13569" max="13569" width="7.90625" style="109" bestFit="1" customWidth="1"/>
    <col min="13570" max="13570" width="35.54296875" style="109" customWidth="1"/>
    <col min="13571" max="13571" width="13.7265625" style="109" customWidth="1"/>
    <col min="13572" max="13619" width="2.81640625" style="109" customWidth="1"/>
    <col min="13620" max="13620" width="6.1796875" style="109" customWidth="1"/>
    <col min="13621" max="13824" width="10.453125" style="109"/>
    <col min="13825" max="13825" width="7.90625" style="109" bestFit="1" customWidth="1"/>
    <col min="13826" max="13826" width="35.54296875" style="109" customWidth="1"/>
    <col min="13827" max="13827" width="13.7265625" style="109" customWidth="1"/>
    <col min="13828" max="13875" width="2.81640625" style="109" customWidth="1"/>
    <col min="13876" max="13876" width="6.1796875" style="109" customWidth="1"/>
    <col min="13877" max="14080" width="10.453125" style="109"/>
    <col min="14081" max="14081" width="7.90625" style="109" bestFit="1" customWidth="1"/>
    <col min="14082" max="14082" width="35.54296875" style="109" customWidth="1"/>
    <col min="14083" max="14083" width="13.7265625" style="109" customWidth="1"/>
    <col min="14084" max="14131" width="2.81640625" style="109" customWidth="1"/>
    <col min="14132" max="14132" width="6.1796875" style="109" customWidth="1"/>
    <col min="14133" max="14336" width="10.453125" style="109"/>
    <col min="14337" max="14337" width="7.90625" style="109" bestFit="1" customWidth="1"/>
    <col min="14338" max="14338" width="35.54296875" style="109" customWidth="1"/>
    <col min="14339" max="14339" width="13.7265625" style="109" customWidth="1"/>
    <col min="14340" max="14387" width="2.81640625" style="109" customWidth="1"/>
    <col min="14388" max="14388" width="6.1796875" style="109" customWidth="1"/>
    <col min="14389" max="14592" width="10.453125" style="109"/>
    <col min="14593" max="14593" width="7.90625" style="109" bestFit="1" customWidth="1"/>
    <col min="14594" max="14594" width="35.54296875" style="109" customWidth="1"/>
    <col min="14595" max="14595" width="13.7265625" style="109" customWidth="1"/>
    <col min="14596" max="14643" width="2.81640625" style="109" customWidth="1"/>
    <col min="14644" max="14644" width="6.1796875" style="109" customWidth="1"/>
    <col min="14645" max="14848" width="10.453125" style="109"/>
    <col min="14849" max="14849" width="7.90625" style="109" bestFit="1" customWidth="1"/>
    <col min="14850" max="14850" width="35.54296875" style="109" customWidth="1"/>
    <col min="14851" max="14851" width="13.7265625" style="109" customWidth="1"/>
    <col min="14852" max="14899" width="2.81640625" style="109" customWidth="1"/>
    <col min="14900" max="14900" width="6.1796875" style="109" customWidth="1"/>
    <col min="14901" max="15104" width="10.453125" style="109"/>
    <col min="15105" max="15105" width="7.90625" style="109" bestFit="1" customWidth="1"/>
    <col min="15106" max="15106" width="35.54296875" style="109" customWidth="1"/>
    <col min="15107" max="15107" width="13.7265625" style="109" customWidth="1"/>
    <col min="15108" max="15155" width="2.81640625" style="109" customWidth="1"/>
    <col min="15156" max="15156" width="6.1796875" style="109" customWidth="1"/>
    <col min="15157" max="15360" width="10.453125" style="109"/>
    <col min="15361" max="15361" width="7.90625" style="109" bestFit="1" customWidth="1"/>
    <col min="15362" max="15362" width="35.54296875" style="109" customWidth="1"/>
    <col min="15363" max="15363" width="13.7265625" style="109" customWidth="1"/>
    <col min="15364" max="15411" width="2.81640625" style="109" customWidth="1"/>
    <col min="15412" max="15412" width="6.1796875" style="109" customWidth="1"/>
    <col min="15413" max="15616" width="10.453125" style="109"/>
    <col min="15617" max="15617" width="7.90625" style="109" bestFit="1" customWidth="1"/>
    <col min="15618" max="15618" width="35.54296875" style="109" customWidth="1"/>
    <col min="15619" max="15619" width="13.7265625" style="109" customWidth="1"/>
    <col min="15620" max="15667" width="2.81640625" style="109" customWidth="1"/>
    <col min="15668" max="15668" width="6.1796875" style="109" customWidth="1"/>
    <col min="15669" max="15872" width="10.453125" style="109"/>
    <col min="15873" max="15873" width="7.90625" style="109" bestFit="1" customWidth="1"/>
    <col min="15874" max="15874" width="35.54296875" style="109" customWidth="1"/>
    <col min="15875" max="15875" width="13.7265625" style="109" customWidth="1"/>
    <col min="15876" max="15923" width="2.81640625" style="109" customWidth="1"/>
    <col min="15924" max="15924" width="6.1796875" style="109" customWidth="1"/>
    <col min="15925" max="16128" width="10.453125" style="109"/>
    <col min="16129" max="16129" width="7.90625" style="109" bestFit="1" customWidth="1"/>
    <col min="16130" max="16130" width="35.54296875" style="109" customWidth="1"/>
    <col min="16131" max="16131" width="13.7265625" style="109" customWidth="1"/>
    <col min="16132" max="16179" width="2.81640625" style="109" customWidth="1"/>
    <col min="16180" max="16180" width="6.1796875" style="109" customWidth="1"/>
    <col min="16181" max="16384" width="10.453125" style="109"/>
  </cols>
  <sheetData>
    <row r="1" spans="1:52" s="92" customFormat="1" ht="15" x14ac:dyDescent="0.3">
      <c r="A1" s="210" t="s">
        <v>34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</row>
    <row r="2" spans="1:52" s="92" customFormat="1" ht="17.5" x14ac:dyDescent="0.35">
      <c r="A2" s="211" t="s">
        <v>95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</row>
    <row r="3" spans="1:52" s="92" customFormat="1" x14ac:dyDescent="0.25">
      <c r="A3" s="212" t="s">
        <v>96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</row>
    <row r="4" spans="1:52" s="92" customFormat="1" x14ac:dyDescent="0.25">
      <c r="A4" s="212" t="s">
        <v>97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</row>
    <row r="5" spans="1:52" s="92" customFormat="1" x14ac:dyDescent="0.25">
      <c r="A5" s="93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spans="1:52" s="92" customFormat="1" x14ac:dyDescent="0.25">
      <c r="A6" s="212" t="s">
        <v>114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</row>
    <row r="7" spans="1:52" s="92" customFormat="1" x14ac:dyDescent="0.25">
      <c r="A7" s="212" t="s">
        <v>95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</row>
    <row r="8" spans="1:52" s="92" customFormat="1" x14ac:dyDescent="0.25">
      <c r="A8" s="97"/>
      <c r="B8" s="98"/>
      <c r="C8" s="99"/>
    </row>
    <row r="9" spans="1:52" s="92" customFormat="1" x14ac:dyDescent="0.25">
      <c r="A9" s="213" t="s">
        <v>98</v>
      </c>
      <c r="B9" s="214" t="s">
        <v>99</v>
      </c>
      <c r="C9" s="215" t="s">
        <v>100</v>
      </c>
      <c r="D9" s="209" t="s">
        <v>101</v>
      </c>
      <c r="E9" s="209"/>
      <c r="F9" s="209"/>
      <c r="G9" s="209"/>
      <c r="H9" s="209" t="s">
        <v>102</v>
      </c>
      <c r="I9" s="209"/>
      <c r="J9" s="209"/>
      <c r="K9" s="209"/>
      <c r="L9" s="209" t="s">
        <v>103</v>
      </c>
      <c r="M9" s="209"/>
      <c r="N9" s="209"/>
      <c r="O9" s="209"/>
      <c r="P9" s="209" t="s">
        <v>104</v>
      </c>
      <c r="Q9" s="209"/>
      <c r="R9" s="209"/>
      <c r="S9" s="209"/>
      <c r="T9" s="209" t="s">
        <v>105</v>
      </c>
      <c r="U9" s="209"/>
      <c r="V9" s="209"/>
      <c r="W9" s="209"/>
      <c r="X9" s="209" t="s">
        <v>106</v>
      </c>
      <c r="Y9" s="209"/>
      <c r="Z9" s="209"/>
      <c r="AA9" s="209"/>
      <c r="AB9" s="209" t="s">
        <v>107</v>
      </c>
      <c r="AC9" s="209"/>
      <c r="AD9" s="209"/>
      <c r="AE9" s="209"/>
      <c r="AF9" s="209" t="s">
        <v>108</v>
      </c>
      <c r="AG9" s="209"/>
      <c r="AH9" s="209"/>
      <c r="AI9" s="209"/>
      <c r="AJ9" s="209" t="s">
        <v>109</v>
      </c>
      <c r="AK9" s="209"/>
      <c r="AL9" s="209"/>
      <c r="AM9" s="209"/>
      <c r="AN9" s="209" t="s">
        <v>110</v>
      </c>
      <c r="AO9" s="209"/>
      <c r="AP9" s="209"/>
      <c r="AQ9" s="209"/>
      <c r="AR9" s="209" t="s">
        <v>111</v>
      </c>
      <c r="AS9" s="209"/>
      <c r="AT9" s="209"/>
      <c r="AU9" s="209"/>
      <c r="AV9" s="209" t="s">
        <v>112</v>
      </c>
      <c r="AW9" s="209"/>
      <c r="AX9" s="209"/>
      <c r="AY9" s="209"/>
      <c r="AZ9" s="216" t="s">
        <v>113</v>
      </c>
    </row>
    <row r="10" spans="1:52" s="92" customFormat="1" x14ac:dyDescent="0.25">
      <c r="A10" s="213"/>
      <c r="B10" s="214"/>
      <c r="C10" s="215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17"/>
    </row>
    <row r="11" spans="1:52" s="92" customFormat="1" x14ac:dyDescent="0.25">
      <c r="A11" s="213"/>
      <c r="B11" s="214"/>
      <c r="C11" s="215"/>
      <c r="D11" s="100">
        <v>1</v>
      </c>
      <c r="E11" s="100">
        <v>2</v>
      </c>
      <c r="F11" s="100">
        <v>3</v>
      </c>
      <c r="G11" s="100">
        <v>4</v>
      </c>
      <c r="H11" s="100">
        <v>1</v>
      </c>
      <c r="I11" s="100">
        <v>2</v>
      </c>
      <c r="J11" s="100">
        <v>3</v>
      </c>
      <c r="K11" s="100">
        <v>4</v>
      </c>
      <c r="L11" s="100">
        <v>1</v>
      </c>
      <c r="M11" s="100">
        <v>2</v>
      </c>
      <c r="N11" s="100">
        <v>3</v>
      </c>
      <c r="O11" s="100">
        <v>4</v>
      </c>
      <c r="P11" s="100">
        <v>1</v>
      </c>
      <c r="Q11" s="100">
        <v>2</v>
      </c>
      <c r="R11" s="100">
        <v>3</v>
      </c>
      <c r="S11" s="100">
        <v>4</v>
      </c>
      <c r="T11" s="100">
        <v>1</v>
      </c>
      <c r="U11" s="100">
        <v>2</v>
      </c>
      <c r="V11" s="100">
        <v>3</v>
      </c>
      <c r="W11" s="100">
        <v>4</v>
      </c>
      <c r="X11" s="100">
        <v>1</v>
      </c>
      <c r="Y11" s="100">
        <v>2</v>
      </c>
      <c r="Z11" s="100">
        <v>3</v>
      </c>
      <c r="AA11" s="100">
        <v>4</v>
      </c>
      <c r="AB11" s="100">
        <v>1</v>
      </c>
      <c r="AC11" s="100">
        <v>2</v>
      </c>
      <c r="AD11" s="100">
        <v>3</v>
      </c>
      <c r="AE11" s="100">
        <v>4</v>
      </c>
      <c r="AF11" s="100">
        <v>1</v>
      </c>
      <c r="AG11" s="100">
        <v>2</v>
      </c>
      <c r="AH11" s="100">
        <v>3</v>
      </c>
      <c r="AI11" s="100">
        <v>4</v>
      </c>
      <c r="AJ11" s="100">
        <v>1</v>
      </c>
      <c r="AK11" s="100">
        <v>2</v>
      </c>
      <c r="AL11" s="100">
        <v>3</v>
      </c>
      <c r="AM11" s="100">
        <v>4</v>
      </c>
      <c r="AN11" s="100">
        <v>1</v>
      </c>
      <c r="AO11" s="100">
        <v>2</v>
      </c>
      <c r="AP11" s="100">
        <v>3</v>
      </c>
      <c r="AQ11" s="100">
        <v>4</v>
      </c>
      <c r="AR11" s="100">
        <v>1</v>
      </c>
      <c r="AS11" s="100">
        <v>2</v>
      </c>
      <c r="AT11" s="100">
        <v>3</v>
      </c>
      <c r="AU11" s="100">
        <v>4</v>
      </c>
      <c r="AV11" s="100">
        <v>1</v>
      </c>
      <c r="AW11" s="100">
        <v>2</v>
      </c>
      <c r="AX11" s="100">
        <v>3</v>
      </c>
      <c r="AY11" s="100">
        <v>4</v>
      </c>
      <c r="AZ11" s="218"/>
    </row>
    <row r="12" spans="1:52" s="86" customFormat="1" ht="20" x14ac:dyDescent="0.25">
      <c r="A12" s="101" t="s">
        <v>74</v>
      </c>
      <c r="B12" s="83" t="s">
        <v>115</v>
      </c>
      <c r="C12" s="84">
        <f>SUM(C13,C16,C21,C27,C29,C33)</f>
        <v>2729056559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85"/>
      <c r="AX12" s="85"/>
      <c r="AY12" s="85"/>
      <c r="AZ12" s="85"/>
    </row>
    <row r="13" spans="1:52" s="86" customFormat="1" ht="20" x14ac:dyDescent="0.25">
      <c r="A13" s="101" t="s">
        <v>116</v>
      </c>
      <c r="B13" s="83" t="s">
        <v>117</v>
      </c>
      <c r="C13" s="84">
        <f>SUM(C14:C15)</f>
        <v>4000000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85"/>
      <c r="AX13" s="85"/>
      <c r="AY13" s="85"/>
      <c r="AZ13" s="85"/>
    </row>
    <row r="14" spans="1:52" s="89" customFormat="1" ht="10" x14ac:dyDescent="0.25">
      <c r="A14" s="102" t="s">
        <v>118</v>
      </c>
      <c r="B14" s="87" t="s">
        <v>119</v>
      </c>
      <c r="C14" s="103">
        <v>2000000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5"/>
      <c r="AX14" s="105"/>
      <c r="AY14" s="105"/>
      <c r="AZ14" s="88"/>
    </row>
    <row r="15" spans="1:52" s="89" customFormat="1" ht="20" x14ac:dyDescent="0.25">
      <c r="A15" s="102" t="s">
        <v>120</v>
      </c>
      <c r="B15" s="87" t="s">
        <v>121</v>
      </c>
      <c r="C15" s="103">
        <v>2000000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  <c r="AX15" s="105"/>
      <c r="AY15" s="105"/>
      <c r="AZ15" s="88"/>
    </row>
    <row r="16" spans="1:52" s="86" customFormat="1" ht="10.5" x14ac:dyDescent="0.25">
      <c r="A16" s="101" t="s">
        <v>122</v>
      </c>
      <c r="B16" s="83" t="s">
        <v>24</v>
      </c>
      <c r="C16" s="84">
        <f>SUM(C17:C20)</f>
        <v>2484881559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85"/>
      <c r="AX16" s="85"/>
      <c r="AY16" s="85"/>
      <c r="AZ16" s="85"/>
    </row>
    <row r="17" spans="1:52" s="89" customFormat="1" ht="10" x14ac:dyDescent="0.25">
      <c r="A17" s="102" t="s">
        <v>123</v>
      </c>
      <c r="B17" s="87" t="s">
        <v>124</v>
      </c>
      <c r="C17" s="103">
        <v>2478069559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5"/>
      <c r="AX17" s="105"/>
      <c r="AY17" s="105"/>
      <c r="AZ17" s="88"/>
    </row>
    <row r="18" spans="1:52" s="89" customFormat="1" ht="10" x14ac:dyDescent="0.25">
      <c r="A18" s="102" t="s">
        <v>125</v>
      </c>
      <c r="B18" s="87" t="s">
        <v>48</v>
      </c>
      <c r="C18" s="103">
        <v>3000000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5"/>
      <c r="AX18" s="105"/>
      <c r="AY18" s="105"/>
      <c r="AZ18" s="88"/>
    </row>
    <row r="19" spans="1:52" s="89" customFormat="1" ht="20" x14ac:dyDescent="0.25">
      <c r="A19" s="102" t="s">
        <v>126</v>
      </c>
      <c r="B19" s="87" t="s">
        <v>127</v>
      </c>
      <c r="C19" s="103">
        <v>2000000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5"/>
      <c r="AX19" s="105"/>
      <c r="AY19" s="105"/>
      <c r="AZ19" s="88"/>
    </row>
    <row r="20" spans="1:52" s="89" customFormat="1" ht="20" x14ac:dyDescent="0.25">
      <c r="A20" s="102" t="s">
        <v>128</v>
      </c>
      <c r="B20" s="87" t="s">
        <v>129</v>
      </c>
      <c r="C20" s="103">
        <v>1812000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5"/>
      <c r="AX20" s="105"/>
      <c r="AY20" s="105"/>
      <c r="AZ20" s="88"/>
    </row>
    <row r="21" spans="1:52" s="86" customFormat="1" ht="10.5" x14ac:dyDescent="0.25">
      <c r="A21" s="101" t="s">
        <v>130</v>
      </c>
      <c r="B21" s="83" t="s">
        <v>25</v>
      </c>
      <c r="C21" s="84">
        <f>SUM(C22:C26)</f>
        <v>18498280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85"/>
      <c r="AX21" s="85"/>
      <c r="AY21" s="85"/>
      <c r="AZ21" s="85"/>
    </row>
    <row r="22" spans="1:52" s="89" customFormat="1" ht="20" x14ac:dyDescent="0.25">
      <c r="A22" s="102" t="s">
        <v>131</v>
      </c>
      <c r="B22" s="87" t="s">
        <v>50</v>
      </c>
      <c r="C22" s="103">
        <v>1757000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5"/>
      <c r="AX22" s="105"/>
      <c r="AY22" s="105"/>
      <c r="AZ22" s="88"/>
    </row>
    <row r="23" spans="1:52" s="89" customFormat="1" ht="10" x14ac:dyDescent="0.25">
      <c r="A23" s="102" t="s">
        <v>132</v>
      </c>
      <c r="B23" s="87" t="s">
        <v>52</v>
      </c>
      <c r="C23" s="103">
        <v>6241280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5"/>
      <c r="AX23" s="105"/>
      <c r="AY23" s="105"/>
      <c r="AZ23" s="88"/>
    </row>
    <row r="24" spans="1:52" s="89" customFormat="1" ht="10" x14ac:dyDescent="0.25">
      <c r="A24" s="102" t="s">
        <v>133</v>
      </c>
      <c r="B24" s="87" t="s">
        <v>53</v>
      </c>
      <c r="C24" s="103">
        <v>4500000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5"/>
      <c r="AX24" s="105"/>
      <c r="AY24" s="105"/>
      <c r="AZ24" s="88"/>
    </row>
    <row r="25" spans="1:52" s="89" customFormat="1" ht="10" x14ac:dyDescent="0.25">
      <c r="A25" s="102" t="s">
        <v>134</v>
      </c>
      <c r="B25" s="87" t="s">
        <v>54</v>
      </c>
      <c r="C25" s="103">
        <v>3000000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5"/>
      <c r="AX25" s="105"/>
      <c r="AY25" s="105"/>
      <c r="AZ25" s="88"/>
    </row>
    <row r="26" spans="1:52" s="89" customFormat="1" ht="10" x14ac:dyDescent="0.25">
      <c r="A26" s="102" t="s">
        <v>135</v>
      </c>
      <c r="B26" s="87" t="s">
        <v>56</v>
      </c>
      <c r="C26" s="103">
        <v>3000000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5"/>
      <c r="AX26" s="105"/>
      <c r="AY26" s="105"/>
      <c r="AZ26" s="88"/>
    </row>
    <row r="27" spans="1:52" s="86" customFormat="1" ht="20" x14ac:dyDescent="0.25">
      <c r="A27" s="101" t="s">
        <v>136</v>
      </c>
      <c r="B27" s="83" t="s">
        <v>26</v>
      </c>
      <c r="C27" s="84">
        <f>C28</f>
        <v>4000000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85"/>
      <c r="AX27" s="85"/>
      <c r="AY27" s="85"/>
      <c r="AZ27" s="85"/>
    </row>
    <row r="28" spans="1:52" s="89" customFormat="1" ht="10" x14ac:dyDescent="0.25">
      <c r="A28" s="102" t="s">
        <v>137</v>
      </c>
      <c r="B28" s="87" t="s">
        <v>138</v>
      </c>
      <c r="C28" s="103">
        <v>4000000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4"/>
      <c r="AO28" s="104"/>
      <c r="AP28" s="104"/>
      <c r="AQ28" s="104"/>
      <c r="AR28" s="106"/>
      <c r="AS28" s="106"/>
      <c r="AT28" s="106"/>
      <c r="AU28" s="106"/>
      <c r="AV28" s="106"/>
      <c r="AW28" s="88"/>
      <c r="AX28" s="88"/>
      <c r="AY28" s="88"/>
      <c r="AZ28" s="88"/>
    </row>
    <row r="29" spans="1:52" s="86" customFormat="1" ht="20" x14ac:dyDescent="0.25">
      <c r="A29" s="101" t="s">
        <v>139</v>
      </c>
      <c r="B29" s="83" t="s">
        <v>27</v>
      </c>
      <c r="C29" s="84">
        <f>SUM(C30:C32)</f>
        <v>107686720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85"/>
      <c r="AX29" s="85"/>
      <c r="AY29" s="85"/>
      <c r="AZ29" s="85"/>
    </row>
    <row r="30" spans="1:52" s="89" customFormat="1" ht="10" x14ac:dyDescent="0.25">
      <c r="A30" s="102" t="s">
        <v>140</v>
      </c>
      <c r="B30" s="87" t="s">
        <v>28</v>
      </c>
      <c r="C30" s="103">
        <v>5445000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5"/>
      <c r="AX30" s="105"/>
      <c r="AY30" s="105"/>
      <c r="AZ30" s="88"/>
    </row>
    <row r="31" spans="1:52" s="89" customFormat="1" ht="20" x14ac:dyDescent="0.25">
      <c r="A31" s="102" t="s">
        <v>141</v>
      </c>
      <c r="B31" s="87" t="s">
        <v>57</v>
      </c>
      <c r="C31" s="103">
        <v>21500000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5"/>
      <c r="AX31" s="105"/>
      <c r="AY31" s="105"/>
      <c r="AZ31" s="88"/>
    </row>
    <row r="32" spans="1:52" s="89" customFormat="1" ht="10" x14ac:dyDescent="0.25">
      <c r="A32" s="102" t="s">
        <v>142</v>
      </c>
      <c r="B32" s="87" t="s">
        <v>29</v>
      </c>
      <c r="C32" s="103">
        <v>80741720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5"/>
      <c r="AX32" s="105"/>
      <c r="AY32" s="105"/>
      <c r="AZ32" s="88"/>
    </row>
    <row r="33" spans="1:52" s="86" customFormat="1" ht="20" x14ac:dyDescent="0.25">
      <c r="A33" s="101" t="s">
        <v>143</v>
      </c>
      <c r="B33" s="83" t="s">
        <v>30</v>
      </c>
      <c r="C33" s="84">
        <f>SUM(C34:C37)</f>
        <v>109990000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85"/>
      <c r="AX33" s="85"/>
      <c r="AY33" s="85"/>
      <c r="AZ33" s="85"/>
    </row>
    <row r="34" spans="1:52" s="89" customFormat="1" ht="30" x14ac:dyDescent="0.25">
      <c r="A34" s="102" t="s">
        <v>144</v>
      </c>
      <c r="B34" s="87" t="s">
        <v>145</v>
      </c>
      <c r="C34" s="103">
        <v>50680000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5"/>
      <c r="AX34" s="105"/>
      <c r="AY34" s="105"/>
      <c r="AZ34" s="88"/>
    </row>
    <row r="35" spans="1:52" s="89" customFormat="1" ht="10" x14ac:dyDescent="0.25">
      <c r="A35" s="102" t="s">
        <v>146</v>
      </c>
      <c r="B35" s="87" t="s">
        <v>147</v>
      </c>
      <c r="C35" s="103">
        <v>4990000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5"/>
      <c r="AX35" s="105"/>
      <c r="AY35" s="105"/>
      <c r="AZ35" s="88"/>
    </row>
    <row r="36" spans="1:52" s="89" customFormat="1" ht="20" x14ac:dyDescent="0.25">
      <c r="A36" s="102" t="s">
        <v>148</v>
      </c>
      <c r="B36" s="87" t="s">
        <v>61</v>
      </c>
      <c r="C36" s="103">
        <v>9700000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4"/>
      <c r="Y36" s="104"/>
      <c r="Z36" s="104"/>
      <c r="AA36" s="104"/>
      <c r="AB36" s="104"/>
      <c r="AC36" s="104"/>
      <c r="AD36" s="104"/>
      <c r="AE36" s="104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88"/>
      <c r="AX36" s="88"/>
      <c r="AY36" s="88"/>
      <c r="AZ36" s="88"/>
    </row>
    <row r="37" spans="1:52" s="89" customFormat="1" ht="20" x14ac:dyDescent="0.25">
      <c r="A37" s="102" t="s">
        <v>149</v>
      </c>
      <c r="B37" s="87" t="s">
        <v>150</v>
      </c>
      <c r="C37" s="103">
        <v>44620000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4"/>
      <c r="AO37" s="104"/>
      <c r="AP37" s="104"/>
      <c r="AQ37" s="104"/>
      <c r="AR37" s="106"/>
      <c r="AS37" s="106"/>
      <c r="AT37" s="106"/>
      <c r="AU37" s="106"/>
      <c r="AV37" s="106"/>
      <c r="AW37" s="88"/>
      <c r="AX37" s="88"/>
      <c r="AY37" s="88"/>
      <c r="AZ37" s="88"/>
    </row>
    <row r="38" spans="1:52" s="86" customFormat="1" ht="20" x14ac:dyDescent="0.25">
      <c r="A38" s="101" t="s">
        <v>70</v>
      </c>
      <c r="B38" s="83" t="s">
        <v>151</v>
      </c>
      <c r="C38" s="84">
        <f>C39</f>
        <v>2583000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85"/>
      <c r="AX38" s="85"/>
      <c r="AY38" s="85"/>
      <c r="AZ38" s="85"/>
    </row>
    <row r="39" spans="1:52" s="86" customFormat="1" ht="30" x14ac:dyDescent="0.25">
      <c r="A39" s="101" t="s">
        <v>152</v>
      </c>
      <c r="B39" s="83" t="s">
        <v>153</v>
      </c>
      <c r="C39" s="84">
        <f>C40</f>
        <v>2583000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85"/>
      <c r="AX39" s="85"/>
      <c r="AY39" s="85"/>
      <c r="AZ39" s="85"/>
    </row>
    <row r="40" spans="1:52" s="89" customFormat="1" ht="20" x14ac:dyDescent="0.25">
      <c r="A40" s="102" t="s">
        <v>154</v>
      </c>
      <c r="B40" s="87" t="s">
        <v>155</v>
      </c>
      <c r="C40" s="103">
        <v>2583000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5"/>
      <c r="AX40" s="105"/>
      <c r="AY40" s="105"/>
      <c r="AZ40" s="88"/>
    </row>
    <row r="41" spans="1:52" s="86" customFormat="1" ht="20" x14ac:dyDescent="0.25">
      <c r="A41" s="101" t="s">
        <v>71</v>
      </c>
      <c r="B41" s="83" t="s">
        <v>156</v>
      </c>
      <c r="C41" s="84">
        <f>C42</f>
        <v>190579000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85"/>
      <c r="AX41" s="85"/>
      <c r="AY41" s="85"/>
      <c r="AZ41" s="85"/>
    </row>
    <row r="42" spans="1:52" s="86" customFormat="1" ht="10.5" x14ac:dyDescent="0.25">
      <c r="A42" s="101" t="s">
        <v>157</v>
      </c>
      <c r="B42" s="83" t="s">
        <v>31</v>
      </c>
      <c r="C42" s="84">
        <f>SUM(C43:C44)</f>
        <v>190579000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85"/>
      <c r="AX42" s="85"/>
      <c r="AY42" s="85"/>
      <c r="AZ42" s="85"/>
    </row>
    <row r="43" spans="1:52" s="89" customFormat="1" ht="20" x14ac:dyDescent="0.25">
      <c r="A43" s="102" t="s">
        <v>158</v>
      </c>
      <c r="B43" s="87" t="s">
        <v>159</v>
      </c>
      <c r="C43" s="103">
        <v>12748000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5"/>
      <c r="AX43" s="105"/>
      <c r="AY43" s="105"/>
      <c r="AZ43" s="88"/>
    </row>
    <row r="44" spans="1:52" ht="20" x14ac:dyDescent="0.25">
      <c r="A44" s="102" t="s">
        <v>160</v>
      </c>
      <c r="B44" s="87" t="s">
        <v>32</v>
      </c>
      <c r="C44" s="103">
        <v>177831000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8"/>
    </row>
    <row r="45" spans="1:52" s="111" customFormat="1" ht="20" x14ac:dyDescent="0.25">
      <c r="A45" s="101" t="s">
        <v>72</v>
      </c>
      <c r="B45" s="83" t="s">
        <v>161</v>
      </c>
      <c r="C45" s="84">
        <f>SUM(C46,C49)</f>
        <v>84067000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</row>
    <row r="46" spans="1:52" s="111" customFormat="1" ht="20" x14ac:dyDescent="0.25">
      <c r="A46" s="101" t="s">
        <v>162</v>
      </c>
      <c r="B46" s="83" t="s">
        <v>65</v>
      </c>
      <c r="C46" s="84">
        <f>SUM(C47:C48)</f>
        <v>77236000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</row>
    <row r="47" spans="1:52" ht="30" x14ac:dyDescent="0.25">
      <c r="A47" s="102" t="s">
        <v>163</v>
      </c>
      <c r="B47" s="87" t="s">
        <v>164</v>
      </c>
      <c r="C47" s="103">
        <v>72000000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8"/>
    </row>
    <row r="48" spans="1:52" ht="20" x14ac:dyDescent="0.25">
      <c r="A48" s="102" t="s">
        <v>165</v>
      </c>
      <c r="B48" s="87" t="s">
        <v>66</v>
      </c>
      <c r="C48" s="103">
        <v>5236000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8"/>
    </row>
    <row r="49" spans="1:52" s="111" customFormat="1" ht="20" x14ac:dyDescent="0.25">
      <c r="A49" s="101" t="s">
        <v>166</v>
      </c>
      <c r="B49" s="83" t="s">
        <v>167</v>
      </c>
      <c r="C49" s="84">
        <f>C50</f>
        <v>6831000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</row>
    <row r="50" spans="1:52" ht="30" x14ac:dyDescent="0.25">
      <c r="A50" s="102" t="s">
        <v>168</v>
      </c>
      <c r="B50" s="87" t="s">
        <v>169</v>
      </c>
      <c r="C50" s="103">
        <v>6831000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8"/>
    </row>
    <row r="51" spans="1:52" s="111" customFormat="1" ht="20" x14ac:dyDescent="0.25">
      <c r="A51" s="101" t="s">
        <v>75</v>
      </c>
      <c r="B51" s="83" t="s">
        <v>170</v>
      </c>
      <c r="C51" s="84">
        <f>C52</f>
        <v>7846000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</row>
    <row r="52" spans="1:52" s="111" customFormat="1" ht="20" x14ac:dyDescent="0.25">
      <c r="A52" s="101" t="s">
        <v>171</v>
      </c>
      <c r="B52" s="83" t="s">
        <v>172</v>
      </c>
      <c r="C52" s="84">
        <f>SUM(C53:C54)</f>
        <v>7846000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</row>
    <row r="53" spans="1:52" ht="20" x14ac:dyDescent="0.25">
      <c r="A53" s="102" t="s">
        <v>173</v>
      </c>
      <c r="B53" s="87" t="s">
        <v>174</v>
      </c>
      <c r="C53" s="103">
        <v>4098000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8"/>
    </row>
    <row r="54" spans="1:52" ht="20" x14ac:dyDescent="0.25">
      <c r="A54" s="102" t="s">
        <v>175</v>
      </c>
      <c r="B54" s="87" t="s">
        <v>176</v>
      </c>
      <c r="C54" s="103">
        <v>3748000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8"/>
    </row>
    <row r="55" spans="1:52" s="111" customFormat="1" ht="20" x14ac:dyDescent="0.25">
      <c r="A55" s="101" t="s">
        <v>73</v>
      </c>
      <c r="B55" s="83" t="s">
        <v>177</v>
      </c>
      <c r="C55" s="84">
        <f>C56</f>
        <v>27938000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</row>
    <row r="56" spans="1:52" s="111" customFormat="1" ht="20" x14ac:dyDescent="0.25">
      <c r="A56" s="101" t="s">
        <v>178</v>
      </c>
      <c r="B56" s="83" t="s">
        <v>69</v>
      </c>
      <c r="C56" s="84">
        <f>SUM(C57:C62)</f>
        <v>27938000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</row>
    <row r="57" spans="1:52" ht="20" x14ac:dyDescent="0.25">
      <c r="A57" s="102" t="s">
        <v>179</v>
      </c>
      <c r="B57" s="87" t="s">
        <v>180</v>
      </c>
      <c r="C57" s="103">
        <v>4670000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8"/>
    </row>
    <row r="58" spans="1:52" x14ac:dyDescent="0.25">
      <c r="A58" s="102" t="s">
        <v>181</v>
      </c>
      <c r="B58" s="87" t="s">
        <v>33</v>
      </c>
      <c r="C58" s="103">
        <v>5000000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8"/>
    </row>
    <row r="59" spans="1:52" ht="20" x14ac:dyDescent="0.25">
      <c r="A59" s="102" t="s">
        <v>182</v>
      </c>
      <c r="B59" s="87" t="s">
        <v>183</v>
      </c>
      <c r="C59" s="103">
        <v>5000000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8"/>
    </row>
    <row r="60" spans="1:52" ht="20" x14ac:dyDescent="0.25">
      <c r="A60" s="102" t="s">
        <v>184</v>
      </c>
      <c r="B60" s="87" t="s">
        <v>185</v>
      </c>
      <c r="C60" s="103">
        <v>5352000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8"/>
    </row>
    <row r="61" spans="1:52" ht="20" x14ac:dyDescent="0.25">
      <c r="A61" s="102" t="s">
        <v>186</v>
      </c>
      <c r="B61" s="87" t="s">
        <v>187</v>
      </c>
      <c r="C61" s="103">
        <v>3668000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8"/>
    </row>
    <row r="62" spans="1:52" ht="20" x14ac:dyDescent="0.25">
      <c r="A62" s="102" t="s">
        <v>188</v>
      </c>
      <c r="B62" s="87" t="s">
        <v>189</v>
      </c>
      <c r="C62" s="103">
        <v>4248000</v>
      </c>
      <c r="D62" s="108"/>
      <c r="E62" s="108"/>
      <c r="F62" s="108"/>
      <c r="G62" s="108"/>
      <c r="H62" s="108"/>
      <c r="I62" s="108"/>
      <c r="J62" s="108"/>
      <c r="K62" s="108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</row>
    <row r="63" spans="1:52" x14ac:dyDescent="0.25">
      <c r="A63" s="102"/>
      <c r="B63" s="112"/>
      <c r="C63" s="103">
        <f>SUM(C12:C62)/3</f>
        <v>3042069559</v>
      </c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13"/>
      <c r="AZ63" s="113"/>
    </row>
    <row r="65" spans="37:37" x14ac:dyDescent="0.25">
      <c r="AK65" s="118" t="s">
        <v>190</v>
      </c>
    </row>
    <row r="66" spans="37:37" x14ac:dyDescent="0.25">
      <c r="AK66" s="118" t="s">
        <v>88</v>
      </c>
    </row>
    <row r="67" spans="37:37" x14ac:dyDescent="0.25">
      <c r="AK67" s="118"/>
    </row>
    <row r="68" spans="37:37" x14ac:dyDescent="0.25">
      <c r="AK68" s="118"/>
    </row>
    <row r="69" spans="37:37" x14ac:dyDescent="0.25">
      <c r="AK69" s="118"/>
    </row>
    <row r="70" spans="37:37" x14ac:dyDescent="0.25">
      <c r="AK70" s="119" t="s">
        <v>89</v>
      </c>
    </row>
    <row r="71" spans="37:37" x14ac:dyDescent="0.25">
      <c r="AK71" s="118" t="s">
        <v>90</v>
      </c>
    </row>
    <row r="72" spans="37:37" x14ac:dyDescent="0.25">
      <c r="AK72" s="118" t="s">
        <v>91</v>
      </c>
    </row>
  </sheetData>
  <mergeCells count="22">
    <mergeCell ref="AJ9:AM10"/>
    <mergeCell ref="P9:S10"/>
    <mergeCell ref="T9:W10"/>
    <mergeCell ref="X9:AA10"/>
    <mergeCell ref="AB9:AE10"/>
    <mergeCell ref="AF9:AI10"/>
    <mergeCell ref="L9:O10"/>
    <mergeCell ref="A1:AZ1"/>
    <mergeCell ref="A2:AZ2"/>
    <mergeCell ref="A3:AZ3"/>
    <mergeCell ref="A4:AZ4"/>
    <mergeCell ref="A6:AZ6"/>
    <mergeCell ref="A7:AZ7"/>
    <mergeCell ref="A9:A11"/>
    <mergeCell ref="B9:B11"/>
    <mergeCell ref="C9:C11"/>
    <mergeCell ref="D9:G10"/>
    <mergeCell ref="H9:K10"/>
    <mergeCell ref="AN9:AQ10"/>
    <mergeCell ref="AR9:AU10"/>
    <mergeCell ref="AV9:AY10"/>
    <mergeCell ref="AZ9:AZ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Pengantar</vt:lpstr>
      <vt:lpstr>Sheet5</vt:lpstr>
      <vt:lpstr>Fisik FIX</vt:lpstr>
      <vt:lpstr>Pengesahan GU</vt:lpstr>
      <vt:lpstr>ANGGARAN KAS (2)</vt:lpstr>
      <vt:lpstr>SCEDULE</vt:lpstr>
      <vt:lpstr>'Fisik FIX'!Print_Titles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SP 2</dc:creator>
  <cp:lastModifiedBy>kecamatan wonosari</cp:lastModifiedBy>
  <cp:lastPrinted>2022-02-10T06:00:24Z</cp:lastPrinted>
  <dcterms:created xsi:type="dcterms:W3CDTF">2012-09-20T02:19:45Z</dcterms:created>
  <dcterms:modified xsi:type="dcterms:W3CDTF">2022-03-17T00:43:58Z</dcterms:modified>
</cp:coreProperties>
</file>